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info\Desktop\info lorena\Desktop\ALCALDÍA\1. DSDSC\14. JULIO 2025\LINEA 195\PROCESO LÍNEA 195\BORRADOR 3 FINAL\"/>
    </mc:Choice>
  </mc:AlternateContent>
  <xr:revisionPtr revIDLastSave="0" documentId="8_{652C7B91-2CD6-402D-A1D9-18BBEF593B8C}" xr6:coauthVersionLast="47" xr6:coauthVersionMax="47" xr10:uidLastSave="{00000000-0000-0000-0000-000000000000}"/>
  <bookViews>
    <workbookView xWindow="-28920" yWindow="-120" windowWidth="29040" windowHeight="15720" firstSheet="1" activeTab="1" xr2:uid="{00000000-000D-0000-FFFF-FFFF00000000}"/>
  </bookViews>
  <sheets>
    <sheet name="2025" sheetId="2" state="hidden" r:id="rId1"/>
    <sheet name="2025 (2)" sheetId="3" r:id="rId2"/>
  </sheets>
  <definedNames>
    <definedName name="_xlnm._FilterDatabase" localSheetId="0" hidden="1">'2025'!$A$3:$CD$55</definedName>
    <definedName name="_xlnm._FilterDatabase" localSheetId="1" hidden="1">'2025 (2)'!$A$3:$CG$55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5" i="3" l="1"/>
  <c r="BY5" i="3" s="1"/>
  <c r="BX6" i="3"/>
  <c r="BY6" i="3" s="1"/>
  <c r="BX7" i="3"/>
  <c r="BY7" i="3"/>
  <c r="BX8" i="3"/>
  <c r="BY8" i="3"/>
  <c r="BX9" i="3"/>
  <c r="BY9" i="3" s="1"/>
  <c r="BX10" i="3"/>
  <c r="BY10" i="3" s="1"/>
  <c r="BX11" i="3"/>
  <c r="BY11" i="3"/>
  <c r="BX12" i="3"/>
  <c r="BY12" i="3"/>
  <c r="BX13" i="3"/>
  <c r="BY13" i="3" s="1"/>
  <c r="BX14" i="3"/>
  <c r="BY14" i="3" s="1"/>
  <c r="BX15" i="3"/>
  <c r="BY15" i="3" s="1"/>
  <c r="BX16" i="3"/>
  <c r="BY16" i="3" s="1"/>
  <c r="BX17" i="3"/>
  <c r="BY17" i="3" s="1"/>
  <c r="BX18" i="3"/>
  <c r="BY18" i="3"/>
  <c r="BX19" i="3"/>
  <c r="BY19" i="3"/>
  <c r="BX20" i="3"/>
  <c r="BY20" i="3" s="1"/>
  <c r="BX21" i="3"/>
  <c r="BY21" i="3" s="1"/>
  <c r="BX22" i="3"/>
  <c r="BY22" i="3" s="1"/>
  <c r="BX23" i="3"/>
  <c r="BY23" i="3"/>
  <c r="BX24" i="3"/>
  <c r="BY24" i="3" s="1"/>
  <c r="BX25" i="3"/>
  <c r="BY25" i="3" s="1"/>
  <c r="BX26" i="3"/>
  <c r="BY26" i="3" s="1"/>
  <c r="BX27" i="3"/>
  <c r="BY27" i="3" s="1"/>
  <c r="BX28" i="3"/>
  <c r="BY28" i="3" s="1"/>
  <c r="BX29" i="3"/>
  <c r="BY29" i="3" s="1"/>
  <c r="BX30" i="3"/>
  <c r="BY30" i="3" s="1"/>
  <c r="BX31" i="3"/>
  <c r="BY31" i="3" s="1"/>
  <c r="BX32" i="3"/>
  <c r="BY32" i="3" s="1"/>
  <c r="BX33" i="3"/>
  <c r="BY33" i="3" s="1"/>
  <c r="BX34" i="3"/>
  <c r="BY34" i="3" s="1"/>
  <c r="BX35" i="3"/>
  <c r="BY35" i="3" s="1"/>
  <c r="BX36" i="3"/>
  <c r="BY36" i="3" s="1"/>
  <c r="BX37" i="3"/>
  <c r="BY37" i="3" s="1"/>
  <c r="BX38" i="3"/>
  <c r="BY38" i="3" s="1"/>
  <c r="BX39" i="3"/>
  <c r="BY39" i="3" s="1"/>
  <c r="BX40" i="3"/>
  <c r="BY40" i="3" s="1"/>
  <c r="BX41" i="3"/>
  <c r="BY41" i="3"/>
  <c r="BX42" i="3"/>
  <c r="BY42" i="3" s="1"/>
  <c r="BX43" i="3"/>
  <c r="BY43" i="3" s="1"/>
  <c r="BX44" i="3"/>
  <c r="BY44" i="3" s="1"/>
  <c r="BX45" i="3"/>
  <c r="BY45" i="3" s="1"/>
  <c r="BX46" i="3"/>
  <c r="BY46" i="3" s="1"/>
  <c r="BX47" i="3"/>
  <c r="BY47" i="3" s="1"/>
  <c r="BX48" i="3"/>
  <c r="BY48" i="3" s="1"/>
  <c r="BX49" i="3"/>
  <c r="BY49" i="3" s="1"/>
  <c r="BX50" i="3"/>
  <c r="BY50" i="3" s="1"/>
  <c r="BX51" i="3"/>
  <c r="BY51" i="3" s="1"/>
  <c r="BX52" i="3"/>
  <c r="BY52" i="3" s="1"/>
  <c r="BX53" i="3"/>
  <c r="BY53" i="3" s="1"/>
  <c r="BX54" i="3"/>
  <c r="BY54" i="3" s="1"/>
  <c r="BX55" i="3"/>
  <c r="BY55" i="3" s="1"/>
  <c r="BX4" i="3"/>
  <c r="BY4" i="3" s="1"/>
  <c r="R54" i="3" l="1"/>
  <c r="S54" i="3" s="1"/>
  <c r="T54" i="3" s="1"/>
  <c r="R53" i="3"/>
  <c r="P53" i="3" s="1"/>
  <c r="Q53" i="3" s="1"/>
  <c r="R51" i="3"/>
  <c r="R50" i="3"/>
  <c r="S50" i="3" s="1"/>
  <c r="T50" i="3" s="1"/>
  <c r="R49" i="3"/>
  <c r="S49" i="3" s="1"/>
  <c r="T49" i="3" s="1"/>
  <c r="R48" i="3"/>
  <c r="S48" i="3" s="1"/>
  <c r="T48" i="3" s="1"/>
  <c r="R44" i="3"/>
  <c r="S44" i="3" s="1"/>
  <c r="T44" i="3" s="1"/>
  <c r="S30" i="3"/>
  <c r="T30" i="3" s="1"/>
  <c r="R9" i="3"/>
  <c r="S9" i="3" s="1"/>
  <c r="T9" i="3" s="1"/>
  <c r="J29" i="3"/>
  <c r="K29" i="3" s="1"/>
  <c r="J4" i="3"/>
  <c r="K4" i="3" s="1"/>
  <c r="R4" i="3"/>
  <c r="P4" i="3" s="1"/>
  <c r="Q4" i="3" s="1"/>
  <c r="L55" i="3"/>
  <c r="M55" i="3" s="1"/>
  <c r="N55" i="3" s="1"/>
  <c r="L53" i="3"/>
  <c r="M53" i="3" s="1"/>
  <c r="N53" i="3" s="1"/>
  <c r="L50" i="3"/>
  <c r="L48" i="3"/>
  <c r="M48" i="3" s="1"/>
  <c r="N48" i="3" s="1"/>
  <c r="L44" i="3"/>
  <c r="L39" i="3"/>
  <c r="M39" i="3" s="1"/>
  <c r="N39" i="3" s="1"/>
  <c r="J39" i="3"/>
  <c r="K39" i="3" s="1"/>
  <c r="L38" i="3"/>
  <c r="S15" i="3"/>
  <c r="T15" i="3" s="1"/>
  <c r="M18" i="3"/>
  <c r="N18" i="3" s="1"/>
  <c r="L13" i="3"/>
  <c r="M13" i="3" s="1"/>
  <c r="N13" i="3" s="1"/>
  <c r="L12" i="3"/>
  <c r="M12" i="3" s="1"/>
  <c r="N12" i="3" s="1"/>
  <c r="L11" i="3"/>
  <c r="L7" i="3"/>
  <c r="CG55" i="3"/>
  <c r="CE55" i="3"/>
  <c r="BU55" i="3"/>
  <c r="BV55" i="3" s="1"/>
  <c r="BR55" i="3"/>
  <c r="BS55" i="3" s="1"/>
  <c r="BO55" i="3"/>
  <c r="BP55" i="3" s="1"/>
  <c r="BL55" i="3"/>
  <c r="BM55" i="3" s="1"/>
  <c r="BI55" i="3"/>
  <c r="BJ55" i="3" s="1"/>
  <c r="BF55" i="3"/>
  <c r="BG55" i="3" s="1"/>
  <c r="BC55" i="3"/>
  <c r="BD55" i="3" s="1"/>
  <c r="AZ55" i="3"/>
  <c r="BA55" i="3" s="1"/>
  <c r="AW55" i="3"/>
  <c r="AX55" i="3" s="1"/>
  <c r="AT55" i="3"/>
  <c r="AU55" i="3" s="1"/>
  <c r="AQ55" i="3"/>
  <c r="AR55" i="3" s="1"/>
  <c r="AN55" i="3"/>
  <c r="AO55" i="3" s="1"/>
  <c r="AK55" i="3"/>
  <c r="AL55" i="3" s="1"/>
  <c r="AH55" i="3"/>
  <c r="AI55" i="3" s="1"/>
  <c r="AE55" i="3"/>
  <c r="AF55" i="3" s="1"/>
  <c r="AB55" i="3"/>
  <c r="AC55" i="3" s="1"/>
  <c r="Y55" i="3"/>
  <c r="Z55" i="3" s="1"/>
  <c r="V55" i="3"/>
  <c r="W55" i="3" s="1"/>
  <c r="S55" i="3"/>
  <c r="T55" i="3" s="1"/>
  <c r="P55" i="3"/>
  <c r="Q55" i="3" s="1"/>
  <c r="BU54" i="3"/>
  <c r="BV54" i="3" s="1"/>
  <c r="BR54" i="3"/>
  <c r="BS54" i="3" s="1"/>
  <c r="BO54" i="3"/>
  <c r="BP54" i="3" s="1"/>
  <c r="BL54" i="3"/>
  <c r="BM54" i="3" s="1"/>
  <c r="BI54" i="3"/>
  <c r="BJ54" i="3" s="1"/>
  <c r="BF54" i="3"/>
  <c r="BG54" i="3" s="1"/>
  <c r="BC54" i="3"/>
  <c r="BD54" i="3" s="1"/>
  <c r="AZ54" i="3"/>
  <c r="BA54" i="3" s="1"/>
  <c r="AW54" i="3"/>
  <c r="AX54" i="3" s="1"/>
  <c r="AT54" i="3"/>
  <c r="AU54" i="3" s="1"/>
  <c r="AQ54" i="3"/>
  <c r="AR54" i="3" s="1"/>
  <c r="AN54" i="3"/>
  <c r="AO54" i="3" s="1"/>
  <c r="AK54" i="3"/>
  <c r="AL54" i="3" s="1"/>
  <c r="AH54" i="3"/>
  <c r="AI54" i="3" s="1"/>
  <c r="AE54" i="3"/>
  <c r="AF54" i="3" s="1"/>
  <c r="AB54" i="3"/>
  <c r="AC54" i="3" s="1"/>
  <c r="Y54" i="3"/>
  <c r="Z54" i="3" s="1"/>
  <c r="V54" i="3"/>
  <c r="W54" i="3" s="1"/>
  <c r="P54" i="3"/>
  <c r="Q54" i="3" s="1"/>
  <c r="M54" i="3"/>
  <c r="N54" i="3" s="1"/>
  <c r="J54" i="3"/>
  <c r="K54" i="3" s="1"/>
  <c r="BU53" i="3"/>
  <c r="BV53" i="3" s="1"/>
  <c r="BR53" i="3"/>
  <c r="BS53" i="3" s="1"/>
  <c r="BO53" i="3"/>
  <c r="BP53" i="3" s="1"/>
  <c r="BL53" i="3"/>
  <c r="BM53" i="3" s="1"/>
  <c r="BI53" i="3"/>
  <c r="BJ53" i="3" s="1"/>
  <c r="BF53" i="3"/>
  <c r="BG53" i="3" s="1"/>
  <c r="BC53" i="3"/>
  <c r="BD53" i="3" s="1"/>
  <c r="AZ53" i="3"/>
  <c r="BA53" i="3" s="1"/>
  <c r="AW53" i="3"/>
  <c r="AX53" i="3" s="1"/>
  <c r="AT53" i="3"/>
  <c r="AU53" i="3" s="1"/>
  <c r="AQ53" i="3"/>
  <c r="AR53" i="3" s="1"/>
  <c r="AN53" i="3"/>
  <c r="AO53" i="3" s="1"/>
  <c r="AK53" i="3"/>
  <c r="AL53" i="3" s="1"/>
  <c r="AH53" i="3"/>
  <c r="AI53" i="3" s="1"/>
  <c r="AE53" i="3"/>
  <c r="AF53" i="3" s="1"/>
  <c r="AB53" i="3"/>
  <c r="AC53" i="3" s="1"/>
  <c r="Y53" i="3"/>
  <c r="Z53" i="3" s="1"/>
  <c r="V53" i="3"/>
  <c r="W53" i="3" s="1"/>
  <c r="S53" i="3"/>
  <c r="T53" i="3" s="1"/>
  <c r="BU52" i="3"/>
  <c r="BV52" i="3" s="1"/>
  <c r="BR52" i="3"/>
  <c r="BS52" i="3" s="1"/>
  <c r="BO52" i="3"/>
  <c r="BP52" i="3" s="1"/>
  <c r="BL52" i="3"/>
  <c r="BM52" i="3" s="1"/>
  <c r="BI52" i="3"/>
  <c r="BJ52" i="3" s="1"/>
  <c r="BF52" i="3"/>
  <c r="BG52" i="3" s="1"/>
  <c r="BC52" i="3"/>
  <c r="BD52" i="3" s="1"/>
  <c r="AZ52" i="3"/>
  <c r="BA52" i="3" s="1"/>
  <c r="AW52" i="3"/>
  <c r="AX52" i="3" s="1"/>
  <c r="AT52" i="3"/>
  <c r="AU52" i="3" s="1"/>
  <c r="AQ52" i="3"/>
  <c r="AR52" i="3" s="1"/>
  <c r="AN52" i="3"/>
  <c r="AO52" i="3" s="1"/>
  <c r="AK52" i="3"/>
  <c r="AL52" i="3" s="1"/>
  <c r="AH52" i="3"/>
  <c r="AI52" i="3" s="1"/>
  <c r="AE52" i="3"/>
  <c r="AF52" i="3" s="1"/>
  <c r="AB52" i="3"/>
  <c r="AC52" i="3" s="1"/>
  <c r="Y52" i="3"/>
  <c r="Z52" i="3" s="1"/>
  <c r="V52" i="3"/>
  <c r="W52" i="3" s="1"/>
  <c r="S52" i="3"/>
  <c r="T52" i="3" s="1"/>
  <c r="P52" i="3"/>
  <c r="Q52" i="3" s="1"/>
  <c r="M52" i="3"/>
  <c r="N52" i="3" s="1"/>
  <c r="J52" i="3"/>
  <c r="K52" i="3" s="1"/>
  <c r="BU51" i="3"/>
  <c r="BV51" i="3" s="1"/>
  <c r="BR51" i="3"/>
  <c r="BS51" i="3" s="1"/>
  <c r="BO51" i="3"/>
  <c r="BP51" i="3" s="1"/>
  <c r="BL51" i="3"/>
  <c r="BM51" i="3" s="1"/>
  <c r="BI51" i="3"/>
  <c r="BJ51" i="3" s="1"/>
  <c r="BF51" i="3"/>
  <c r="BG51" i="3" s="1"/>
  <c r="BC51" i="3"/>
  <c r="BD51" i="3" s="1"/>
  <c r="AZ51" i="3"/>
  <c r="BA51" i="3" s="1"/>
  <c r="AW51" i="3"/>
  <c r="AX51" i="3" s="1"/>
  <c r="AT51" i="3"/>
  <c r="AU51" i="3" s="1"/>
  <c r="AQ51" i="3"/>
  <c r="AR51" i="3" s="1"/>
  <c r="AN51" i="3"/>
  <c r="AO51" i="3" s="1"/>
  <c r="AK51" i="3"/>
  <c r="AL51" i="3" s="1"/>
  <c r="AH51" i="3"/>
  <c r="AI51" i="3" s="1"/>
  <c r="AE51" i="3"/>
  <c r="AF51" i="3" s="1"/>
  <c r="AB51" i="3"/>
  <c r="AC51" i="3" s="1"/>
  <c r="Y51" i="3"/>
  <c r="Z51" i="3" s="1"/>
  <c r="V51" i="3"/>
  <c r="W51" i="3" s="1"/>
  <c r="S51" i="3"/>
  <c r="T51" i="3" s="1"/>
  <c r="P51" i="3"/>
  <c r="Q51" i="3" s="1"/>
  <c r="M51" i="3"/>
  <c r="N51" i="3" s="1"/>
  <c r="J51" i="3"/>
  <c r="K51" i="3" s="1"/>
  <c r="BU50" i="3"/>
  <c r="BV50" i="3" s="1"/>
  <c r="BR50" i="3"/>
  <c r="BS50" i="3" s="1"/>
  <c r="BO50" i="3"/>
  <c r="BP50" i="3" s="1"/>
  <c r="BL50" i="3"/>
  <c r="BM50" i="3" s="1"/>
  <c r="BI50" i="3"/>
  <c r="BJ50" i="3" s="1"/>
  <c r="BF50" i="3"/>
  <c r="BG50" i="3" s="1"/>
  <c r="BC50" i="3"/>
  <c r="BD50" i="3" s="1"/>
  <c r="AZ50" i="3"/>
  <c r="BA50" i="3" s="1"/>
  <c r="AW50" i="3"/>
  <c r="AX50" i="3" s="1"/>
  <c r="AT50" i="3"/>
  <c r="AU50" i="3" s="1"/>
  <c r="AQ50" i="3"/>
  <c r="AR50" i="3" s="1"/>
  <c r="AN50" i="3"/>
  <c r="AO50" i="3" s="1"/>
  <c r="AK50" i="3"/>
  <c r="AL50" i="3" s="1"/>
  <c r="AH50" i="3"/>
  <c r="AI50" i="3" s="1"/>
  <c r="AE50" i="3"/>
  <c r="AF50" i="3" s="1"/>
  <c r="AB50" i="3"/>
  <c r="AC50" i="3" s="1"/>
  <c r="Y50" i="3"/>
  <c r="Z50" i="3" s="1"/>
  <c r="V50" i="3"/>
  <c r="W50" i="3" s="1"/>
  <c r="P50" i="3"/>
  <c r="Q50" i="3" s="1"/>
  <c r="M50" i="3"/>
  <c r="N50" i="3" s="1"/>
  <c r="J50" i="3"/>
  <c r="K50" i="3" s="1"/>
  <c r="CG49" i="3"/>
  <c r="CE49" i="3"/>
  <c r="BU49" i="3"/>
  <c r="BV49" i="3" s="1"/>
  <c r="BR49" i="3"/>
  <c r="BS49" i="3" s="1"/>
  <c r="BO49" i="3"/>
  <c r="BP49" i="3" s="1"/>
  <c r="BL49" i="3"/>
  <c r="BM49" i="3" s="1"/>
  <c r="BI49" i="3"/>
  <c r="BJ49" i="3" s="1"/>
  <c r="BF49" i="3"/>
  <c r="BG49" i="3" s="1"/>
  <c r="BC49" i="3"/>
  <c r="BD49" i="3" s="1"/>
  <c r="AZ49" i="3"/>
  <c r="BA49" i="3" s="1"/>
  <c r="AW49" i="3"/>
  <c r="AX49" i="3" s="1"/>
  <c r="AT49" i="3"/>
  <c r="AU49" i="3" s="1"/>
  <c r="AQ49" i="3"/>
  <c r="AR49" i="3" s="1"/>
  <c r="AN49" i="3"/>
  <c r="AO49" i="3" s="1"/>
  <c r="AK49" i="3"/>
  <c r="AL49" i="3" s="1"/>
  <c r="AH49" i="3"/>
  <c r="AI49" i="3" s="1"/>
  <c r="AE49" i="3"/>
  <c r="AF49" i="3" s="1"/>
  <c r="AB49" i="3"/>
  <c r="AC49" i="3" s="1"/>
  <c r="Y49" i="3"/>
  <c r="Z49" i="3" s="1"/>
  <c r="V49" i="3"/>
  <c r="W49" i="3" s="1"/>
  <c r="M49" i="3"/>
  <c r="N49" i="3" s="1"/>
  <c r="J49" i="3"/>
  <c r="K49" i="3" s="1"/>
  <c r="BU48" i="3"/>
  <c r="BV48" i="3" s="1"/>
  <c r="BR48" i="3"/>
  <c r="BS48" i="3" s="1"/>
  <c r="BO48" i="3"/>
  <c r="BP48" i="3" s="1"/>
  <c r="BL48" i="3"/>
  <c r="BM48" i="3" s="1"/>
  <c r="BI48" i="3"/>
  <c r="BJ48" i="3" s="1"/>
  <c r="BF48" i="3"/>
  <c r="BG48" i="3" s="1"/>
  <c r="BC48" i="3"/>
  <c r="BD48" i="3" s="1"/>
  <c r="AZ48" i="3"/>
  <c r="BA48" i="3" s="1"/>
  <c r="AW48" i="3"/>
  <c r="AX48" i="3" s="1"/>
  <c r="AT48" i="3"/>
  <c r="AU48" i="3" s="1"/>
  <c r="AQ48" i="3"/>
  <c r="AR48" i="3" s="1"/>
  <c r="AN48" i="3"/>
  <c r="AO48" i="3" s="1"/>
  <c r="AK48" i="3"/>
  <c r="AL48" i="3" s="1"/>
  <c r="AH48" i="3"/>
  <c r="AI48" i="3" s="1"/>
  <c r="AE48" i="3"/>
  <c r="AF48" i="3" s="1"/>
  <c r="AB48" i="3"/>
  <c r="AC48" i="3" s="1"/>
  <c r="Y48" i="3"/>
  <c r="Z48" i="3" s="1"/>
  <c r="V48" i="3"/>
  <c r="W48" i="3" s="1"/>
  <c r="BU47" i="3"/>
  <c r="BV47" i="3" s="1"/>
  <c r="BR47" i="3"/>
  <c r="BS47" i="3" s="1"/>
  <c r="BO47" i="3"/>
  <c r="BP47" i="3" s="1"/>
  <c r="BL47" i="3"/>
  <c r="BM47" i="3" s="1"/>
  <c r="BI47" i="3"/>
  <c r="BJ47" i="3" s="1"/>
  <c r="BF47" i="3"/>
  <c r="BG47" i="3" s="1"/>
  <c r="BC47" i="3"/>
  <c r="BD47" i="3" s="1"/>
  <c r="AZ47" i="3"/>
  <c r="BA47" i="3" s="1"/>
  <c r="AW47" i="3"/>
  <c r="AX47" i="3" s="1"/>
  <c r="AT47" i="3"/>
  <c r="AU47" i="3" s="1"/>
  <c r="AQ47" i="3"/>
  <c r="AR47" i="3" s="1"/>
  <c r="AN47" i="3"/>
  <c r="AO47" i="3" s="1"/>
  <c r="AK47" i="3"/>
  <c r="AL47" i="3" s="1"/>
  <c r="AH47" i="3"/>
  <c r="AI47" i="3" s="1"/>
  <c r="AE47" i="3"/>
  <c r="AF47" i="3" s="1"/>
  <c r="AB47" i="3"/>
  <c r="AC47" i="3" s="1"/>
  <c r="Y47" i="3"/>
  <c r="Z47" i="3" s="1"/>
  <c r="V47" i="3"/>
  <c r="W47" i="3" s="1"/>
  <c r="S47" i="3"/>
  <c r="T47" i="3" s="1"/>
  <c r="P47" i="3"/>
  <c r="Q47" i="3" s="1"/>
  <c r="M47" i="3"/>
  <c r="N47" i="3" s="1"/>
  <c r="J47" i="3"/>
  <c r="K47" i="3" s="1"/>
  <c r="CG46" i="3"/>
  <c r="BU46" i="3"/>
  <c r="BV46" i="3" s="1"/>
  <c r="BR46" i="3"/>
  <c r="BS46" i="3" s="1"/>
  <c r="BO46" i="3"/>
  <c r="BP46" i="3" s="1"/>
  <c r="BL46" i="3"/>
  <c r="BM46" i="3" s="1"/>
  <c r="BI46" i="3"/>
  <c r="BJ46" i="3" s="1"/>
  <c r="BF46" i="3"/>
  <c r="BG46" i="3" s="1"/>
  <c r="BC46" i="3"/>
  <c r="BD46" i="3" s="1"/>
  <c r="AZ46" i="3"/>
  <c r="BA46" i="3" s="1"/>
  <c r="AW46" i="3"/>
  <c r="AX46" i="3" s="1"/>
  <c r="AT46" i="3"/>
  <c r="AU46" i="3" s="1"/>
  <c r="AQ46" i="3"/>
  <c r="AR46" i="3" s="1"/>
  <c r="AN46" i="3"/>
  <c r="AO46" i="3" s="1"/>
  <c r="AK46" i="3"/>
  <c r="AL46" i="3" s="1"/>
  <c r="AH46" i="3"/>
  <c r="AI46" i="3" s="1"/>
  <c r="AE46" i="3"/>
  <c r="AF46" i="3" s="1"/>
  <c r="AB46" i="3"/>
  <c r="AC46" i="3" s="1"/>
  <c r="Y46" i="3"/>
  <c r="Z46" i="3" s="1"/>
  <c r="V46" i="3"/>
  <c r="W46" i="3" s="1"/>
  <c r="S46" i="3"/>
  <c r="T46" i="3" s="1"/>
  <c r="P46" i="3"/>
  <c r="Q46" i="3" s="1"/>
  <c r="M46" i="3"/>
  <c r="N46" i="3" s="1"/>
  <c r="J46" i="3"/>
  <c r="K46" i="3" s="1"/>
  <c r="CG45" i="3"/>
  <c r="BU45" i="3"/>
  <c r="BV45" i="3" s="1"/>
  <c r="BR45" i="3"/>
  <c r="BS45" i="3" s="1"/>
  <c r="BO45" i="3"/>
  <c r="BP45" i="3" s="1"/>
  <c r="BL45" i="3"/>
  <c r="BM45" i="3" s="1"/>
  <c r="BI45" i="3"/>
  <c r="BJ45" i="3" s="1"/>
  <c r="BF45" i="3"/>
  <c r="BG45" i="3" s="1"/>
  <c r="BC45" i="3"/>
  <c r="BD45" i="3" s="1"/>
  <c r="AZ45" i="3"/>
  <c r="BA45" i="3" s="1"/>
  <c r="AW45" i="3"/>
  <c r="AX45" i="3" s="1"/>
  <c r="AT45" i="3"/>
  <c r="AU45" i="3" s="1"/>
  <c r="AQ45" i="3"/>
  <c r="AR45" i="3" s="1"/>
  <c r="AN45" i="3"/>
  <c r="AO45" i="3" s="1"/>
  <c r="AK45" i="3"/>
  <c r="AL45" i="3" s="1"/>
  <c r="AH45" i="3"/>
  <c r="AI45" i="3" s="1"/>
  <c r="AE45" i="3"/>
  <c r="AF45" i="3" s="1"/>
  <c r="AB45" i="3"/>
  <c r="AC45" i="3" s="1"/>
  <c r="Y45" i="3"/>
  <c r="Z45" i="3" s="1"/>
  <c r="V45" i="3"/>
  <c r="W45" i="3" s="1"/>
  <c r="S45" i="3"/>
  <c r="T45" i="3" s="1"/>
  <c r="P45" i="3"/>
  <c r="Q45" i="3" s="1"/>
  <c r="M45" i="3"/>
  <c r="N45" i="3" s="1"/>
  <c r="J45" i="3"/>
  <c r="K45" i="3" s="1"/>
  <c r="CG44" i="3"/>
  <c r="CE44" i="3"/>
  <c r="BU44" i="3"/>
  <c r="BV44" i="3" s="1"/>
  <c r="BR44" i="3"/>
  <c r="BS44" i="3" s="1"/>
  <c r="BO44" i="3"/>
  <c r="BP44" i="3" s="1"/>
  <c r="BL44" i="3"/>
  <c r="BM44" i="3" s="1"/>
  <c r="BI44" i="3"/>
  <c r="BJ44" i="3" s="1"/>
  <c r="BF44" i="3"/>
  <c r="BG44" i="3" s="1"/>
  <c r="BC44" i="3"/>
  <c r="BD44" i="3" s="1"/>
  <c r="AZ44" i="3"/>
  <c r="BA44" i="3" s="1"/>
  <c r="AW44" i="3"/>
  <c r="AX44" i="3" s="1"/>
  <c r="AT44" i="3"/>
  <c r="AU44" i="3" s="1"/>
  <c r="AQ44" i="3"/>
  <c r="AR44" i="3" s="1"/>
  <c r="AN44" i="3"/>
  <c r="AO44" i="3" s="1"/>
  <c r="AK44" i="3"/>
  <c r="AL44" i="3" s="1"/>
  <c r="AH44" i="3"/>
  <c r="AI44" i="3" s="1"/>
  <c r="AE44" i="3"/>
  <c r="AF44" i="3" s="1"/>
  <c r="AB44" i="3"/>
  <c r="AC44" i="3" s="1"/>
  <c r="Y44" i="3"/>
  <c r="Z44" i="3" s="1"/>
  <c r="V44" i="3"/>
  <c r="W44" i="3" s="1"/>
  <c r="P44" i="3"/>
  <c r="Q44" i="3" s="1"/>
  <c r="M44" i="3"/>
  <c r="N44" i="3" s="1"/>
  <c r="J44" i="3"/>
  <c r="K44" i="3" s="1"/>
  <c r="BU43" i="3"/>
  <c r="BV43" i="3" s="1"/>
  <c r="BR43" i="3"/>
  <c r="BS43" i="3" s="1"/>
  <c r="BO43" i="3"/>
  <c r="BP43" i="3" s="1"/>
  <c r="BL43" i="3"/>
  <c r="BM43" i="3" s="1"/>
  <c r="BI43" i="3"/>
  <c r="BJ43" i="3" s="1"/>
  <c r="BF43" i="3"/>
  <c r="BG43" i="3" s="1"/>
  <c r="BC43" i="3"/>
  <c r="BD43" i="3" s="1"/>
  <c r="AZ43" i="3"/>
  <c r="BA43" i="3" s="1"/>
  <c r="AW43" i="3"/>
  <c r="AX43" i="3" s="1"/>
  <c r="AT43" i="3"/>
  <c r="AU43" i="3" s="1"/>
  <c r="AQ43" i="3"/>
  <c r="AR43" i="3" s="1"/>
  <c r="AN43" i="3"/>
  <c r="AO43" i="3" s="1"/>
  <c r="AK43" i="3"/>
  <c r="AL43" i="3" s="1"/>
  <c r="AH43" i="3"/>
  <c r="AI43" i="3" s="1"/>
  <c r="AE43" i="3"/>
  <c r="AF43" i="3" s="1"/>
  <c r="AB43" i="3"/>
  <c r="AC43" i="3" s="1"/>
  <c r="Y43" i="3"/>
  <c r="Z43" i="3" s="1"/>
  <c r="V43" i="3"/>
  <c r="W43" i="3" s="1"/>
  <c r="S43" i="3"/>
  <c r="T43" i="3" s="1"/>
  <c r="P43" i="3"/>
  <c r="Q43" i="3" s="1"/>
  <c r="M43" i="3"/>
  <c r="N43" i="3" s="1"/>
  <c r="J43" i="3"/>
  <c r="K43" i="3" s="1"/>
  <c r="BU42" i="3"/>
  <c r="BV42" i="3" s="1"/>
  <c r="BR42" i="3"/>
  <c r="BS42" i="3" s="1"/>
  <c r="BO42" i="3"/>
  <c r="BP42" i="3" s="1"/>
  <c r="BL42" i="3"/>
  <c r="BM42" i="3" s="1"/>
  <c r="BI42" i="3"/>
  <c r="BJ42" i="3" s="1"/>
  <c r="BF42" i="3"/>
  <c r="BG42" i="3" s="1"/>
  <c r="BC42" i="3"/>
  <c r="BD42" i="3" s="1"/>
  <c r="AZ42" i="3"/>
  <c r="BA42" i="3" s="1"/>
  <c r="AW42" i="3"/>
  <c r="AX42" i="3" s="1"/>
  <c r="AT42" i="3"/>
  <c r="AU42" i="3" s="1"/>
  <c r="AQ42" i="3"/>
  <c r="AR42" i="3" s="1"/>
  <c r="AN42" i="3"/>
  <c r="AO42" i="3" s="1"/>
  <c r="AK42" i="3"/>
  <c r="AL42" i="3" s="1"/>
  <c r="AH42" i="3"/>
  <c r="AI42" i="3" s="1"/>
  <c r="AE42" i="3"/>
  <c r="AF42" i="3" s="1"/>
  <c r="AB42" i="3"/>
  <c r="AC42" i="3" s="1"/>
  <c r="Y42" i="3"/>
  <c r="Z42" i="3" s="1"/>
  <c r="V42" i="3"/>
  <c r="W42" i="3" s="1"/>
  <c r="S42" i="3"/>
  <c r="T42" i="3" s="1"/>
  <c r="P42" i="3"/>
  <c r="Q42" i="3" s="1"/>
  <c r="M42" i="3"/>
  <c r="N42" i="3" s="1"/>
  <c r="J42" i="3"/>
  <c r="K42" i="3" s="1"/>
  <c r="BU41" i="3"/>
  <c r="BV41" i="3" s="1"/>
  <c r="BR41" i="3"/>
  <c r="BS41" i="3" s="1"/>
  <c r="BO41" i="3"/>
  <c r="BP41" i="3" s="1"/>
  <c r="BL41" i="3"/>
  <c r="BM41" i="3" s="1"/>
  <c r="BI41" i="3"/>
  <c r="BJ41" i="3" s="1"/>
  <c r="BF41" i="3"/>
  <c r="BG41" i="3" s="1"/>
  <c r="BC41" i="3"/>
  <c r="BD41" i="3" s="1"/>
  <c r="AZ41" i="3"/>
  <c r="BA41" i="3" s="1"/>
  <c r="AW41" i="3"/>
  <c r="AX41" i="3" s="1"/>
  <c r="AT41" i="3"/>
  <c r="AU41" i="3" s="1"/>
  <c r="AQ41" i="3"/>
  <c r="AR41" i="3" s="1"/>
  <c r="AN41" i="3"/>
  <c r="AO41" i="3" s="1"/>
  <c r="AK41" i="3"/>
  <c r="AL41" i="3" s="1"/>
  <c r="AH41" i="3"/>
  <c r="AI41" i="3" s="1"/>
  <c r="AE41" i="3"/>
  <c r="AF41" i="3" s="1"/>
  <c r="AB41" i="3"/>
  <c r="AC41" i="3" s="1"/>
  <c r="Y41" i="3"/>
  <c r="Z41" i="3" s="1"/>
  <c r="V41" i="3"/>
  <c r="W41" i="3" s="1"/>
  <c r="S41" i="3"/>
  <c r="T41" i="3" s="1"/>
  <c r="P41" i="3"/>
  <c r="Q41" i="3" s="1"/>
  <c r="M41" i="3"/>
  <c r="N41" i="3" s="1"/>
  <c r="J41" i="3"/>
  <c r="K41" i="3" s="1"/>
  <c r="BU40" i="3"/>
  <c r="BV40" i="3" s="1"/>
  <c r="BR40" i="3"/>
  <c r="BS40" i="3" s="1"/>
  <c r="BO40" i="3"/>
  <c r="BP40" i="3" s="1"/>
  <c r="BL40" i="3"/>
  <c r="BM40" i="3" s="1"/>
  <c r="BI40" i="3"/>
  <c r="BJ40" i="3" s="1"/>
  <c r="BF40" i="3"/>
  <c r="BG40" i="3" s="1"/>
  <c r="BC40" i="3"/>
  <c r="BD40" i="3" s="1"/>
  <c r="AZ40" i="3"/>
  <c r="BA40" i="3" s="1"/>
  <c r="AW40" i="3"/>
  <c r="AX40" i="3" s="1"/>
  <c r="AT40" i="3"/>
  <c r="AU40" i="3" s="1"/>
  <c r="AQ40" i="3"/>
  <c r="AR40" i="3" s="1"/>
  <c r="AN40" i="3"/>
  <c r="AO40" i="3" s="1"/>
  <c r="AK40" i="3"/>
  <c r="AL40" i="3" s="1"/>
  <c r="AH40" i="3"/>
  <c r="AI40" i="3" s="1"/>
  <c r="AE40" i="3"/>
  <c r="AF40" i="3" s="1"/>
  <c r="AB40" i="3"/>
  <c r="AC40" i="3" s="1"/>
  <c r="Y40" i="3"/>
  <c r="Z40" i="3" s="1"/>
  <c r="V40" i="3"/>
  <c r="W40" i="3" s="1"/>
  <c r="S40" i="3"/>
  <c r="T40" i="3" s="1"/>
  <c r="P40" i="3"/>
  <c r="Q40" i="3" s="1"/>
  <c r="M40" i="3"/>
  <c r="N40" i="3" s="1"/>
  <c r="J40" i="3"/>
  <c r="K40" i="3" s="1"/>
  <c r="BU39" i="3"/>
  <c r="BV39" i="3" s="1"/>
  <c r="BR39" i="3"/>
  <c r="BS39" i="3" s="1"/>
  <c r="BO39" i="3"/>
  <c r="BP39" i="3" s="1"/>
  <c r="BL39" i="3"/>
  <c r="BM39" i="3" s="1"/>
  <c r="BI39" i="3"/>
  <c r="BJ39" i="3" s="1"/>
  <c r="BF39" i="3"/>
  <c r="BG39" i="3" s="1"/>
  <c r="BC39" i="3"/>
  <c r="BD39" i="3" s="1"/>
  <c r="AZ39" i="3"/>
  <c r="BA39" i="3" s="1"/>
  <c r="AW39" i="3"/>
  <c r="AX39" i="3" s="1"/>
  <c r="AT39" i="3"/>
  <c r="AU39" i="3" s="1"/>
  <c r="AQ39" i="3"/>
  <c r="AR39" i="3" s="1"/>
  <c r="AN39" i="3"/>
  <c r="AO39" i="3" s="1"/>
  <c r="AK39" i="3"/>
  <c r="AL39" i="3" s="1"/>
  <c r="AH39" i="3"/>
  <c r="AI39" i="3" s="1"/>
  <c r="AE39" i="3"/>
  <c r="AF39" i="3" s="1"/>
  <c r="AB39" i="3"/>
  <c r="AC39" i="3" s="1"/>
  <c r="Y39" i="3"/>
  <c r="Z39" i="3" s="1"/>
  <c r="V39" i="3"/>
  <c r="W39" i="3" s="1"/>
  <c r="S39" i="3"/>
  <c r="T39" i="3" s="1"/>
  <c r="P39" i="3"/>
  <c r="Q39" i="3" s="1"/>
  <c r="BU38" i="3"/>
  <c r="BV38" i="3" s="1"/>
  <c r="BR38" i="3"/>
  <c r="BS38" i="3" s="1"/>
  <c r="BO38" i="3"/>
  <c r="BP38" i="3" s="1"/>
  <c r="BL38" i="3"/>
  <c r="BM38" i="3" s="1"/>
  <c r="BI38" i="3"/>
  <c r="BJ38" i="3" s="1"/>
  <c r="BF38" i="3"/>
  <c r="BG38" i="3" s="1"/>
  <c r="BC38" i="3"/>
  <c r="BD38" i="3" s="1"/>
  <c r="AZ38" i="3"/>
  <c r="BA38" i="3" s="1"/>
  <c r="AW38" i="3"/>
  <c r="AX38" i="3" s="1"/>
  <c r="AT38" i="3"/>
  <c r="AU38" i="3" s="1"/>
  <c r="AQ38" i="3"/>
  <c r="AR38" i="3" s="1"/>
  <c r="AN38" i="3"/>
  <c r="AO38" i="3" s="1"/>
  <c r="AK38" i="3"/>
  <c r="AL38" i="3" s="1"/>
  <c r="AH38" i="3"/>
  <c r="AI38" i="3" s="1"/>
  <c r="AE38" i="3"/>
  <c r="AF38" i="3" s="1"/>
  <c r="AB38" i="3"/>
  <c r="AC38" i="3" s="1"/>
  <c r="Y38" i="3"/>
  <c r="Z38" i="3" s="1"/>
  <c r="V38" i="3"/>
  <c r="W38" i="3" s="1"/>
  <c r="S38" i="3"/>
  <c r="T38" i="3" s="1"/>
  <c r="P38" i="3"/>
  <c r="Q38" i="3" s="1"/>
  <c r="M38" i="3"/>
  <c r="N38" i="3" s="1"/>
  <c r="J38" i="3"/>
  <c r="K38" i="3" s="1"/>
  <c r="BU37" i="3"/>
  <c r="BV37" i="3" s="1"/>
  <c r="BR37" i="3"/>
  <c r="BS37" i="3" s="1"/>
  <c r="BO37" i="3"/>
  <c r="BP37" i="3" s="1"/>
  <c r="BL37" i="3"/>
  <c r="BM37" i="3" s="1"/>
  <c r="BI37" i="3"/>
  <c r="BJ37" i="3" s="1"/>
  <c r="BF37" i="3"/>
  <c r="BG37" i="3" s="1"/>
  <c r="BC37" i="3"/>
  <c r="BD37" i="3" s="1"/>
  <c r="AZ37" i="3"/>
  <c r="BA37" i="3" s="1"/>
  <c r="AW37" i="3"/>
  <c r="AX37" i="3" s="1"/>
  <c r="AT37" i="3"/>
  <c r="AU37" i="3" s="1"/>
  <c r="AQ37" i="3"/>
  <c r="AR37" i="3" s="1"/>
  <c r="AN37" i="3"/>
  <c r="AO37" i="3" s="1"/>
  <c r="AK37" i="3"/>
  <c r="AL37" i="3" s="1"/>
  <c r="AH37" i="3"/>
  <c r="AI37" i="3" s="1"/>
  <c r="AE37" i="3"/>
  <c r="AF37" i="3" s="1"/>
  <c r="AB37" i="3"/>
  <c r="AC37" i="3" s="1"/>
  <c r="Y37" i="3"/>
  <c r="Z37" i="3" s="1"/>
  <c r="V37" i="3"/>
  <c r="W37" i="3" s="1"/>
  <c r="S37" i="3"/>
  <c r="T37" i="3" s="1"/>
  <c r="P37" i="3"/>
  <c r="Q37" i="3" s="1"/>
  <c r="M37" i="3"/>
  <c r="N37" i="3" s="1"/>
  <c r="J37" i="3"/>
  <c r="K37" i="3" s="1"/>
  <c r="BU36" i="3"/>
  <c r="BV36" i="3" s="1"/>
  <c r="BR36" i="3"/>
  <c r="BS36" i="3" s="1"/>
  <c r="BO36" i="3"/>
  <c r="BP36" i="3" s="1"/>
  <c r="BL36" i="3"/>
  <c r="BM36" i="3" s="1"/>
  <c r="BI36" i="3"/>
  <c r="BJ36" i="3" s="1"/>
  <c r="BF36" i="3"/>
  <c r="BG36" i="3" s="1"/>
  <c r="BC36" i="3"/>
  <c r="BD36" i="3" s="1"/>
  <c r="AZ36" i="3"/>
  <c r="BA36" i="3" s="1"/>
  <c r="AW36" i="3"/>
  <c r="AX36" i="3" s="1"/>
  <c r="AT36" i="3"/>
  <c r="AU36" i="3" s="1"/>
  <c r="AQ36" i="3"/>
  <c r="AR36" i="3" s="1"/>
  <c r="AN36" i="3"/>
  <c r="AO36" i="3" s="1"/>
  <c r="AK36" i="3"/>
  <c r="AL36" i="3" s="1"/>
  <c r="AH36" i="3"/>
  <c r="AI36" i="3" s="1"/>
  <c r="AE36" i="3"/>
  <c r="AF36" i="3" s="1"/>
  <c r="AB36" i="3"/>
  <c r="AC36" i="3" s="1"/>
  <c r="Y36" i="3"/>
  <c r="Z36" i="3" s="1"/>
  <c r="V36" i="3"/>
  <c r="W36" i="3" s="1"/>
  <c r="S36" i="3"/>
  <c r="T36" i="3" s="1"/>
  <c r="P36" i="3"/>
  <c r="Q36" i="3" s="1"/>
  <c r="M36" i="3"/>
  <c r="N36" i="3" s="1"/>
  <c r="J36" i="3"/>
  <c r="K36" i="3" s="1"/>
  <c r="CG35" i="3"/>
  <c r="BU35" i="3"/>
  <c r="BV35" i="3" s="1"/>
  <c r="BR35" i="3"/>
  <c r="BS35" i="3" s="1"/>
  <c r="BO35" i="3"/>
  <c r="BP35" i="3" s="1"/>
  <c r="BL35" i="3"/>
  <c r="BM35" i="3" s="1"/>
  <c r="BI35" i="3"/>
  <c r="BJ35" i="3" s="1"/>
  <c r="BF35" i="3"/>
  <c r="BG35" i="3" s="1"/>
  <c r="BC35" i="3"/>
  <c r="BD35" i="3" s="1"/>
  <c r="AZ35" i="3"/>
  <c r="BA35" i="3" s="1"/>
  <c r="AW35" i="3"/>
  <c r="AX35" i="3" s="1"/>
  <c r="AT35" i="3"/>
  <c r="AU35" i="3" s="1"/>
  <c r="AQ35" i="3"/>
  <c r="AR35" i="3" s="1"/>
  <c r="AN35" i="3"/>
  <c r="AO35" i="3" s="1"/>
  <c r="AK35" i="3"/>
  <c r="AL35" i="3" s="1"/>
  <c r="AH35" i="3"/>
  <c r="AI35" i="3" s="1"/>
  <c r="AE35" i="3"/>
  <c r="AF35" i="3" s="1"/>
  <c r="AB35" i="3"/>
  <c r="AC35" i="3" s="1"/>
  <c r="Y35" i="3"/>
  <c r="Z35" i="3" s="1"/>
  <c r="V35" i="3"/>
  <c r="W35" i="3" s="1"/>
  <c r="S35" i="3"/>
  <c r="T35" i="3" s="1"/>
  <c r="P35" i="3"/>
  <c r="Q35" i="3" s="1"/>
  <c r="M35" i="3"/>
  <c r="N35" i="3" s="1"/>
  <c r="J35" i="3"/>
  <c r="K35" i="3" s="1"/>
  <c r="CG34" i="3"/>
  <c r="CE34" i="3"/>
  <c r="BU34" i="3"/>
  <c r="BV34" i="3" s="1"/>
  <c r="BR34" i="3"/>
  <c r="BS34" i="3" s="1"/>
  <c r="BO34" i="3"/>
  <c r="BP34" i="3" s="1"/>
  <c r="BL34" i="3"/>
  <c r="BM34" i="3" s="1"/>
  <c r="BI34" i="3"/>
  <c r="BJ34" i="3" s="1"/>
  <c r="BF34" i="3"/>
  <c r="BG34" i="3" s="1"/>
  <c r="BC34" i="3"/>
  <c r="BD34" i="3" s="1"/>
  <c r="AZ34" i="3"/>
  <c r="BA34" i="3" s="1"/>
  <c r="AW34" i="3"/>
  <c r="AX34" i="3" s="1"/>
  <c r="AT34" i="3"/>
  <c r="AU34" i="3" s="1"/>
  <c r="AQ34" i="3"/>
  <c r="AR34" i="3" s="1"/>
  <c r="AN34" i="3"/>
  <c r="AO34" i="3" s="1"/>
  <c r="AK34" i="3"/>
  <c r="AL34" i="3" s="1"/>
  <c r="AH34" i="3"/>
  <c r="AI34" i="3" s="1"/>
  <c r="AE34" i="3"/>
  <c r="AF34" i="3" s="1"/>
  <c r="AB34" i="3"/>
  <c r="AC34" i="3" s="1"/>
  <c r="Y34" i="3"/>
  <c r="Z34" i="3" s="1"/>
  <c r="V34" i="3"/>
  <c r="W34" i="3" s="1"/>
  <c r="S34" i="3"/>
  <c r="T34" i="3" s="1"/>
  <c r="P34" i="3"/>
  <c r="Q34" i="3" s="1"/>
  <c r="M34" i="3"/>
  <c r="N34" i="3" s="1"/>
  <c r="J34" i="3"/>
  <c r="K34" i="3" s="1"/>
  <c r="BU33" i="3"/>
  <c r="BV33" i="3" s="1"/>
  <c r="BR33" i="3"/>
  <c r="BS33" i="3" s="1"/>
  <c r="BO33" i="3"/>
  <c r="BP33" i="3" s="1"/>
  <c r="BL33" i="3"/>
  <c r="BM33" i="3" s="1"/>
  <c r="BI33" i="3"/>
  <c r="BJ33" i="3" s="1"/>
  <c r="BF33" i="3"/>
  <c r="BG33" i="3" s="1"/>
  <c r="BC33" i="3"/>
  <c r="BD33" i="3" s="1"/>
  <c r="AZ33" i="3"/>
  <c r="BA33" i="3" s="1"/>
  <c r="AW33" i="3"/>
  <c r="AX33" i="3" s="1"/>
  <c r="AT33" i="3"/>
  <c r="AU33" i="3" s="1"/>
  <c r="AQ33" i="3"/>
  <c r="AR33" i="3" s="1"/>
  <c r="AN33" i="3"/>
  <c r="AO33" i="3" s="1"/>
  <c r="AK33" i="3"/>
  <c r="AL33" i="3" s="1"/>
  <c r="AH33" i="3"/>
  <c r="AI33" i="3" s="1"/>
  <c r="AE33" i="3"/>
  <c r="AF33" i="3" s="1"/>
  <c r="AB33" i="3"/>
  <c r="AC33" i="3" s="1"/>
  <c r="Y33" i="3"/>
  <c r="Z33" i="3" s="1"/>
  <c r="V33" i="3"/>
  <c r="W33" i="3" s="1"/>
  <c r="S33" i="3"/>
  <c r="T33" i="3" s="1"/>
  <c r="P33" i="3"/>
  <c r="Q33" i="3" s="1"/>
  <c r="M33" i="3"/>
  <c r="N33" i="3" s="1"/>
  <c r="J33" i="3"/>
  <c r="K33" i="3" s="1"/>
  <c r="CG32" i="3"/>
  <c r="BU32" i="3"/>
  <c r="BV32" i="3" s="1"/>
  <c r="BR32" i="3"/>
  <c r="BS32" i="3" s="1"/>
  <c r="BO32" i="3"/>
  <c r="BP32" i="3" s="1"/>
  <c r="BL32" i="3"/>
  <c r="BM32" i="3" s="1"/>
  <c r="BI32" i="3"/>
  <c r="BJ32" i="3" s="1"/>
  <c r="BF32" i="3"/>
  <c r="BG32" i="3" s="1"/>
  <c r="BC32" i="3"/>
  <c r="BD32" i="3" s="1"/>
  <c r="AZ32" i="3"/>
  <c r="BA32" i="3" s="1"/>
  <c r="AW32" i="3"/>
  <c r="AX32" i="3" s="1"/>
  <c r="AT32" i="3"/>
  <c r="AU32" i="3" s="1"/>
  <c r="AQ32" i="3"/>
  <c r="AR32" i="3" s="1"/>
  <c r="AN32" i="3"/>
  <c r="AO32" i="3" s="1"/>
  <c r="AK32" i="3"/>
  <c r="AL32" i="3" s="1"/>
  <c r="AH32" i="3"/>
  <c r="AI32" i="3" s="1"/>
  <c r="AE32" i="3"/>
  <c r="AF32" i="3" s="1"/>
  <c r="AB32" i="3"/>
  <c r="AC32" i="3" s="1"/>
  <c r="Y32" i="3"/>
  <c r="Z32" i="3" s="1"/>
  <c r="V32" i="3"/>
  <c r="W32" i="3" s="1"/>
  <c r="S32" i="3"/>
  <c r="T32" i="3" s="1"/>
  <c r="P32" i="3"/>
  <c r="Q32" i="3" s="1"/>
  <c r="M32" i="3"/>
  <c r="N32" i="3" s="1"/>
  <c r="J32" i="3"/>
  <c r="K32" i="3" s="1"/>
  <c r="CG31" i="3"/>
  <c r="CE31" i="3"/>
  <c r="BU31" i="3"/>
  <c r="BV31" i="3" s="1"/>
  <c r="BR31" i="3"/>
  <c r="BS31" i="3" s="1"/>
  <c r="BO31" i="3"/>
  <c r="BP31" i="3" s="1"/>
  <c r="BL31" i="3"/>
  <c r="BM31" i="3" s="1"/>
  <c r="BI31" i="3"/>
  <c r="BJ31" i="3" s="1"/>
  <c r="BF31" i="3"/>
  <c r="BG31" i="3" s="1"/>
  <c r="BC31" i="3"/>
  <c r="BD31" i="3" s="1"/>
  <c r="AZ31" i="3"/>
  <c r="BA31" i="3" s="1"/>
  <c r="AW31" i="3"/>
  <c r="AX31" i="3" s="1"/>
  <c r="AT31" i="3"/>
  <c r="AU31" i="3" s="1"/>
  <c r="AQ31" i="3"/>
  <c r="AR31" i="3" s="1"/>
  <c r="AN31" i="3"/>
  <c r="AO31" i="3" s="1"/>
  <c r="AK31" i="3"/>
  <c r="AL31" i="3" s="1"/>
  <c r="AH31" i="3"/>
  <c r="AI31" i="3" s="1"/>
  <c r="AE31" i="3"/>
  <c r="AF31" i="3" s="1"/>
  <c r="AB31" i="3"/>
  <c r="AC31" i="3" s="1"/>
  <c r="Y31" i="3"/>
  <c r="Z31" i="3" s="1"/>
  <c r="V31" i="3"/>
  <c r="W31" i="3" s="1"/>
  <c r="S31" i="3"/>
  <c r="T31" i="3" s="1"/>
  <c r="P31" i="3"/>
  <c r="Q31" i="3" s="1"/>
  <c r="M31" i="3"/>
  <c r="N31" i="3" s="1"/>
  <c r="J31" i="3"/>
  <c r="K31" i="3" s="1"/>
  <c r="CG30" i="3"/>
  <c r="BU30" i="3"/>
  <c r="BV30" i="3" s="1"/>
  <c r="BR30" i="3"/>
  <c r="BS30" i="3" s="1"/>
  <c r="BO30" i="3"/>
  <c r="BP30" i="3" s="1"/>
  <c r="BL30" i="3"/>
  <c r="BM30" i="3" s="1"/>
  <c r="BI30" i="3"/>
  <c r="BJ30" i="3" s="1"/>
  <c r="BF30" i="3"/>
  <c r="BG30" i="3" s="1"/>
  <c r="BC30" i="3"/>
  <c r="BD30" i="3" s="1"/>
  <c r="AZ30" i="3"/>
  <c r="BA30" i="3" s="1"/>
  <c r="AW30" i="3"/>
  <c r="AX30" i="3" s="1"/>
  <c r="AT30" i="3"/>
  <c r="AU30" i="3" s="1"/>
  <c r="AQ30" i="3"/>
  <c r="AR30" i="3" s="1"/>
  <c r="AN30" i="3"/>
  <c r="AO30" i="3" s="1"/>
  <c r="AK30" i="3"/>
  <c r="AL30" i="3" s="1"/>
  <c r="AH30" i="3"/>
  <c r="AI30" i="3" s="1"/>
  <c r="AE30" i="3"/>
  <c r="AF30" i="3" s="1"/>
  <c r="AB30" i="3"/>
  <c r="AC30" i="3" s="1"/>
  <c r="Y30" i="3"/>
  <c r="Z30" i="3" s="1"/>
  <c r="V30" i="3"/>
  <c r="W30" i="3" s="1"/>
  <c r="P30" i="3"/>
  <c r="Q30" i="3" s="1"/>
  <c r="M30" i="3"/>
  <c r="N30" i="3" s="1"/>
  <c r="J30" i="3"/>
  <c r="K30" i="3" s="1"/>
  <c r="CG29" i="3"/>
  <c r="CE29" i="3"/>
  <c r="BU29" i="3"/>
  <c r="BV29" i="3" s="1"/>
  <c r="BR29" i="3"/>
  <c r="BS29" i="3" s="1"/>
  <c r="BO29" i="3"/>
  <c r="BP29" i="3" s="1"/>
  <c r="BL29" i="3"/>
  <c r="BM29" i="3" s="1"/>
  <c r="BI29" i="3"/>
  <c r="BJ29" i="3" s="1"/>
  <c r="BF29" i="3"/>
  <c r="BG29" i="3" s="1"/>
  <c r="BC29" i="3"/>
  <c r="BD29" i="3" s="1"/>
  <c r="AZ29" i="3"/>
  <c r="BA29" i="3" s="1"/>
  <c r="AW29" i="3"/>
  <c r="AX29" i="3" s="1"/>
  <c r="AT29" i="3"/>
  <c r="AU29" i="3" s="1"/>
  <c r="AQ29" i="3"/>
  <c r="AR29" i="3" s="1"/>
  <c r="AN29" i="3"/>
  <c r="AO29" i="3" s="1"/>
  <c r="AK29" i="3"/>
  <c r="AL29" i="3" s="1"/>
  <c r="AH29" i="3"/>
  <c r="AI29" i="3" s="1"/>
  <c r="AE29" i="3"/>
  <c r="AF29" i="3" s="1"/>
  <c r="AB29" i="3"/>
  <c r="AC29" i="3" s="1"/>
  <c r="Y29" i="3"/>
  <c r="Z29" i="3" s="1"/>
  <c r="V29" i="3"/>
  <c r="W29" i="3" s="1"/>
  <c r="S29" i="3"/>
  <c r="T29" i="3" s="1"/>
  <c r="P29" i="3"/>
  <c r="Q29" i="3" s="1"/>
  <c r="M29" i="3"/>
  <c r="N29" i="3" s="1"/>
  <c r="BU28" i="3"/>
  <c r="BV28" i="3" s="1"/>
  <c r="BR28" i="3"/>
  <c r="BS28" i="3" s="1"/>
  <c r="BO28" i="3"/>
  <c r="BP28" i="3" s="1"/>
  <c r="BL28" i="3"/>
  <c r="BM28" i="3" s="1"/>
  <c r="BI28" i="3"/>
  <c r="BJ28" i="3" s="1"/>
  <c r="BF28" i="3"/>
  <c r="BG28" i="3" s="1"/>
  <c r="BC28" i="3"/>
  <c r="BD28" i="3" s="1"/>
  <c r="AZ28" i="3"/>
  <c r="BA28" i="3" s="1"/>
  <c r="AW28" i="3"/>
  <c r="AX28" i="3" s="1"/>
  <c r="AT28" i="3"/>
  <c r="AU28" i="3" s="1"/>
  <c r="AQ28" i="3"/>
  <c r="AR28" i="3" s="1"/>
  <c r="AN28" i="3"/>
  <c r="AO28" i="3" s="1"/>
  <c r="AK28" i="3"/>
  <c r="AL28" i="3" s="1"/>
  <c r="AH28" i="3"/>
  <c r="AI28" i="3" s="1"/>
  <c r="AE28" i="3"/>
  <c r="AF28" i="3" s="1"/>
  <c r="AB28" i="3"/>
  <c r="AC28" i="3" s="1"/>
  <c r="Y28" i="3"/>
  <c r="Z28" i="3" s="1"/>
  <c r="V28" i="3"/>
  <c r="W28" i="3" s="1"/>
  <c r="S28" i="3"/>
  <c r="T28" i="3" s="1"/>
  <c r="P28" i="3"/>
  <c r="Q28" i="3" s="1"/>
  <c r="M28" i="3"/>
  <c r="N28" i="3" s="1"/>
  <c r="J28" i="3"/>
  <c r="K28" i="3" s="1"/>
  <c r="BU27" i="3"/>
  <c r="BV27" i="3" s="1"/>
  <c r="BR27" i="3"/>
  <c r="BS27" i="3" s="1"/>
  <c r="BO27" i="3"/>
  <c r="BP27" i="3" s="1"/>
  <c r="BL27" i="3"/>
  <c r="BM27" i="3" s="1"/>
  <c r="BI27" i="3"/>
  <c r="BJ27" i="3" s="1"/>
  <c r="BF27" i="3"/>
  <c r="BG27" i="3" s="1"/>
  <c r="BC27" i="3"/>
  <c r="BD27" i="3" s="1"/>
  <c r="AZ27" i="3"/>
  <c r="BA27" i="3" s="1"/>
  <c r="AW27" i="3"/>
  <c r="AX27" i="3" s="1"/>
  <c r="AT27" i="3"/>
  <c r="AU27" i="3" s="1"/>
  <c r="AQ27" i="3"/>
  <c r="AR27" i="3" s="1"/>
  <c r="AN27" i="3"/>
  <c r="AO27" i="3" s="1"/>
  <c r="AK27" i="3"/>
  <c r="AL27" i="3" s="1"/>
  <c r="AH27" i="3"/>
  <c r="AI27" i="3" s="1"/>
  <c r="AE27" i="3"/>
  <c r="AF27" i="3" s="1"/>
  <c r="AB27" i="3"/>
  <c r="AC27" i="3" s="1"/>
  <c r="Y27" i="3"/>
  <c r="Z27" i="3" s="1"/>
  <c r="V27" i="3"/>
  <c r="W27" i="3" s="1"/>
  <c r="S27" i="3"/>
  <c r="T27" i="3" s="1"/>
  <c r="P27" i="3"/>
  <c r="Q27" i="3" s="1"/>
  <c r="M27" i="3"/>
  <c r="N27" i="3" s="1"/>
  <c r="J27" i="3"/>
  <c r="K27" i="3" s="1"/>
  <c r="BU26" i="3"/>
  <c r="BV26" i="3" s="1"/>
  <c r="BR26" i="3"/>
  <c r="BS26" i="3" s="1"/>
  <c r="BO26" i="3"/>
  <c r="BP26" i="3" s="1"/>
  <c r="BL26" i="3"/>
  <c r="BM26" i="3" s="1"/>
  <c r="BI26" i="3"/>
  <c r="BJ26" i="3" s="1"/>
  <c r="BF26" i="3"/>
  <c r="BG26" i="3" s="1"/>
  <c r="BC26" i="3"/>
  <c r="BD26" i="3" s="1"/>
  <c r="AZ26" i="3"/>
  <c r="BA26" i="3" s="1"/>
  <c r="AW26" i="3"/>
  <c r="AX26" i="3" s="1"/>
  <c r="AT26" i="3"/>
  <c r="AU26" i="3" s="1"/>
  <c r="AQ26" i="3"/>
  <c r="AR26" i="3" s="1"/>
  <c r="AN26" i="3"/>
  <c r="AO26" i="3" s="1"/>
  <c r="AK26" i="3"/>
  <c r="AL26" i="3" s="1"/>
  <c r="AH26" i="3"/>
  <c r="AI26" i="3" s="1"/>
  <c r="AE26" i="3"/>
  <c r="AF26" i="3" s="1"/>
  <c r="AB26" i="3"/>
  <c r="AC26" i="3" s="1"/>
  <c r="Y26" i="3"/>
  <c r="Z26" i="3" s="1"/>
  <c r="V26" i="3"/>
  <c r="W26" i="3" s="1"/>
  <c r="S26" i="3"/>
  <c r="T26" i="3" s="1"/>
  <c r="P26" i="3"/>
  <c r="Q26" i="3" s="1"/>
  <c r="M26" i="3"/>
  <c r="N26" i="3" s="1"/>
  <c r="J26" i="3"/>
  <c r="K26" i="3" s="1"/>
  <c r="BU25" i="3"/>
  <c r="BV25" i="3" s="1"/>
  <c r="BR25" i="3"/>
  <c r="BS25" i="3" s="1"/>
  <c r="BO25" i="3"/>
  <c r="BP25" i="3" s="1"/>
  <c r="BL25" i="3"/>
  <c r="BM25" i="3" s="1"/>
  <c r="BI25" i="3"/>
  <c r="BJ25" i="3" s="1"/>
  <c r="BF25" i="3"/>
  <c r="BG25" i="3" s="1"/>
  <c r="BC25" i="3"/>
  <c r="BD25" i="3" s="1"/>
  <c r="AZ25" i="3"/>
  <c r="BA25" i="3" s="1"/>
  <c r="AW25" i="3"/>
  <c r="AX25" i="3" s="1"/>
  <c r="AT25" i="3"/>
  <c r="AU25" i="3" s="1"/>
  <c r="AQ25" i="3"/>
  <c r="AR25" i="3" s="1"/>
  <c r="AN25" i="3"/>
  <c r="AO25" i="3" s="1"/>
  <c r="AK25" i="3"/>
  <c r="AL25" i="3" s="1"/>
  <c r="AH25" i="3"/>
  <c r="AI25" i="3" s="1"/>
  <c r="AE25" i="3"/>
  <c r="AF25" i="3" s="1"/>
  <c r="AB25" i="3"/>
  <c r="AC25" i="3" s="1"/>
  <c r="Y25" i="3"/>
  <c r="Z25" i="3" s="1"/>
  <c r="V25" i="3"/>
  <c r="W25" i="3" s="1"/>
  <c r="S25" i="3"/>
  <c r="T25" i="3" s="1"/>
  <c r="P25" i="3"/>
  <c r="Q25" i="3" s="1"/>
  <c r="M25" i="3"/>
  <c r="N25" i="3" s="1"/>
  <c r="J25" i="3"/>
  <c r="K25" i="3" s="1"/>
  <c r="BU24" i="3"/>
  <c r="BV24" i="3" s="1"/>
  <c r="BR24" i="3"/>
  <c r="BS24" i="3" s="1"/>
  <c r="BO24" i="3"/>
  <c r="BP24" i="3" s="1"/>
  <c r="BL24" i="3"/>
  <c r="BM24" i="3" s="1"/>
  <c r="BI24" i="3"/>
  <c r="BJ24" i="3" s="1"/>
  <c r="BF24" i="3"/>
  <c r="BG24" i="3" s="1"/>
  <c r="BC24" i="3"/>
  <c r="BD24" i="3" s="1"/>
  <c r="AZ24" i="3"/>
  <c r="BA24" i="3" s="1"/>
  <c r="AW24" i="3"/>
  <c r="AX24" i="3" s="1"/>
  <c r="AT24" i="3"/>
  <c r="AU24" i="3" s="1"/>
  <c r="AQ24" i="3"/>
  <c r="AR24" i="3" s="1"/>
  <c r="AN24" i="3"/>
  <c r="AO24" i="3" s="1"/>
  <c r="AK24" i="3"/>
  <c r="AL24" i="3" s="1"/>
  <c r="AH24" i="3"/>
  <c r="AI24" i="3" s="1"/>
  <c r="AE24" i="3"/>
  <c r="AF24" i="3" s="1"/>
  <c r="AB24" i="3"/>
  <c r="AC24" i="3" s="1"/>
  <c r="Y24" i="3"/>
  <c r="Z24" i="3" s="1"/>
  <c r="V24" i="3"/>
  <c r="W24" i="3" s="1"/>
  <c r="S24" i="3"/>
  <c r="T24" i="3" s="1"/>
  <c r="P24" i="3"/>
  <c r="Q24" i="3" s="1"/>
  <c r="M24" i="3"/>
  <c r="N24" i="3" s="1"/>
  <c r="J24" i="3"/>
  <c r="K24" i="3" s="1"/>
  <c r="CG23" i="3"/>
  <c r="CE23" i="3"/>
  <c r="BU23" i="3"/>
  <c r="BV23" i="3" s="1"/>
  <c r="BR23" i="3"/>
  <c r="BS23" i="3" s="1"/>
  <c r="BO23" i="3"/>
  <c r="BP23" i="3" s="1"/>
  <c r="BL23" i="3"/>
  <c r="BM23" i="3" s="1"/>
  <c r="BI23" i="3"/>
  <c r="BJ23" i="3" s="1"/>
  <c r="BF23" i="3"/>
  <c r="BG23" i="3" s="1"/>
  <c r="BC23" i="3"/>
  <c r="BD23" i="3" s="1"/>
  <c r="AZ23" i="3"/>
  <c r="BA23" i="3" s="1"/>
  <c r="AW23" i="3"/>
  <c r="AX23" i="3" s="1"/>
  <c r="AT23" i="3"/>
  <c r="AU23" i="3" s="1"/>
  <c r="AQ23" i="3"/>
  <c r="AR23" i="3" s="1"/>
  <c r="AN23" i="3"/>
  <c r="AO23" i="3" s="1"/>
  <c r="AK23" i="3"/>
  <c r="AL23" i="3" s="1"/>
  <c r="AH23" i="3"/>
  <c r="AI23" i="3" s="1"/>
  <c r="AE23" i="3"/>
  <c r="AF23" i="3" s="1"/>
  <c r="AB23" i="3"/>
  <c r="AC23" i="3" s="1"/>
  <c r="Y23" i="3"/>
  <c r="Z23" i="3" s="1"/>
  <c r="V23" i="3"/>
  <c r="W23" i="3" s="1"/>
  <c r="S23" i="3"/>
  <c r="T23" i="3" s="1"/>
  <c r="P23" i="3"/>
  <c r="Q23" i="3" s="1"/>
  <c r="M23" i="3"/>
  <c r="N23" i="3" s="1"/>
  <c r="J23" i="3"/>
  <c r="K23" i="3" s="1"/>
  <c r="BU22" i="3"/>
  <c r="BV22" i="3" s="1"/>
  <c r="BR22" i="3"/>
  <c r="BS22" i="3" s="1"/>
  <c r="BO22" i="3"/>
  <c r="BP22" i="3" s="1"/>
  <c r="BL22" i="3"/>
  <c r="BM22" i="3" s="1"/>
  <c r="BI22" i="3"/>
  <c r="BJ22" i="3" s="1"/>
  <c r="BF22" i="3"/>
  <c r="BG22" i="3" s="1"/>
  <c r="BC22" i="3"/>
  <c r="BD22" i="3" s="1"/>
  <c r="AZ22" i="3"/>
  <c r="BA22" i="3" s="1"/>
  <c r="AW22" i="3"/>
  <c r="AX22" i="3" s="1"/>
  <c r="AT22" i="3"/>
  <c r="AU22" i="3" s="1"/>
  <c r="AQ22" i="3"/>
  <c r="AR22" i="3" s="1"/>
  <c r="AN22" i="3"/>
  <c r="AO22" i="3" s="1"/>
  <c r="AK22" i="3"/>
  <c r="AL22" i="3" s="1"/>
  <c r="AH22" i="3"/>
  <c r="AI22" i="3" s="1"/>
  <c r="AE22" i="3"/>
  <c r="AF22" i="3" s="1"/>
  <c r="AB22" i="3"/>
  <c r="AC22" i="3" s="1"/>
  <c r="Y22" i="3"/>
  <c r="Z22" i="3" s="1"/>
  <c r="V22" i="3"/>
  <c r="W22" i="3" s="1"/>
  <c r="S22" i="3"/>
  <c r="T22" i="3" s="1"/>
  <c r="P22" i="3"/>
  <c r="Q22" i="3" s="1"/>
  <c r="M22" i="3"/>
  <c r="N22" i="3" s="1"/>
  <c r="J22" i="3"/>
  <c r="K22" i="3" s="1"/>
  <c r="CG21" i="3"/>
  <c r="CE21" i="3"/>
  <c r="BU21" i="3"/>
  <c r="BV21" i="3" s="1"/>
  <c r="BR21" i="3"/>
  <c r="BS21" i="3" s="1"/>
  <c r="BO21" i="3"/>
  <c r="BP21" i="3" s="1"/>
  <c r="BL21" i="3"/>
  <c r="BM21" i="3" s="1"/>
  <c r="BI21" i="3"/>
  <c r="BJ21" i="3" s="1"/>
  <c r="BF21" i="3"/>
  <c r="BG21" i="3" s="1"/>
  <c r="BC21" i="3"/>
  <c r="BD21" i="3" s="1"/>
  <c r="AZ21" i="3"/>
  <c r="BA21" i="3" s="1"/>
  <c r="AW21" i="3"/>
  <c r="AX21" i="3" s="1"/>
  <c r="AT21" i="3"/>
  <c r="AU21" i="3" s="1"/>
  <c r="AQ21" i="3"/>
  <c r="AR21" i="3" s="1"/>
  <c r="AN21" i="3"/>
  <c r="AO21" i="3" s="1"/>
  <c r="AK21" i="3"/>
  <c r="AL21" i="3" s="1"/>
  <c r="AH21" i="3"/>
  <c r="AI21" i="3" s="1"/>
  <c r="AE21" i="3"/>
  <c r="AF21" i="3" s="1"/>
  <c r="AB21" i="3"/>
  <c r="AC21" i="3" s="1"/>
  <c r="Y21" i="3"/>
  <c r="Z21" i="3" s="1"/>
  <c r="V21" i="3"/>
  <c r="W21" i="3" s="1"/>
  <c r="S21" i="3"/>
  <c r="T21" i="3" s="1"/>
  <c r="P21" i="3"/>
  <c r="Q21" i="3" s="1"/>
  <c r="M21" i="3"/>
  <c r="N21" i="3" s="1"/>
  <c r="J21" i="3"/>
  <c r="K21" i="3" s="1"/>
  <c r="CG20" i="3"/>
  <c r="BU20" i="3"/>
  <c r="BV20" i="3" s="1"/>
  <c r="BR20" i="3"/>
  <c r="BS20" i="3" s="1"/>
  <c r="BO20" i="3"/>
  <c r="BP20" i="3" s="1"/>
  <c r="BL20" i="3"/>
  <c r="BM20" i="3" s="1"/>
  <c r="BI20" i="3"/>
  <c r="BJ20" i="3" s="1"/>
  <c r="BF20" i="3"/>
  <c r="BG20" i="3" s="1"/>
  <c r="BC20" i="3"/>
  <c r="BD20" i="3" s="1"/>
  <c r="AZ20" i="3"/>
  <c r="BA20" i="3" s="1"/>
  <c r="AW20" i="3"/>
  <c r="AX20" i="3" s="1"/>
  <c r="AT20" i="3"/>
  <c r="AU20" i="3" s="1"/>
  <c r="AQ20" i="3"/>
  <c r="AR20" i="3" s="1"/>
  <c r="AN20" i="3"/>
  <c r="AO20" i="3" s="1"/>
  <c r="AK20" i="3"/>
  <c r="AL20" i="3" s="1"/>
  <c r="AH20" i="3"/>
  <c r="AI20" i="3" s="1"/>
  <c r="AE20" i="3"/>
  <c r="AF20" i="3" s="1"/>
  <c r="AB20" i="3"/>
  <c r="AC20" i="3" s="1"/>
  <c r="Y20" i="3"/>
  <c r="Z20" i="3" s="1"/>
  <c r="V20" i="3"/>
  <c r="W20" i="3" s="1"/>
  <c r="S20" i="3"/>
  <c r="T20" i="3" s="1"/>
  <c r="P20" i="3"/>
  <c r="Q20" i="3" s="1"/>
  <c r="M20" i="3"/>
  <c r="N20" i="3" s="1"/>
  <c r="J20" i="3"/>
  <c r="K20" i="3" s="1"/>
  <c r="CG19" i="3"/>
  <c r="CE19" i="3"/>
  <c r="BU19" i="3"/>
  <c r="BV19" i="3" s="1"/>
  <c r="BR19" i="3"/>
  <c r="BS19" i="3" s="1"/>
  <c r="BO19" i="3"/>
  <c r="BP19" i="3" s="1"/>
  <c r="BL19" i="3"/>
  <c r="BM19" i="3" s="1"/>
  <c r="BI19" i="3"/>
  <c r="BJ19" i="3" s="1"/>
  <c r="BF19" i="3"/>
  <c r="BG19" i="3" s="1"/>
  <c r="BC19" i="3"/>
  <c r="BD19" i="3" s="1"/>
  <c r="AZ19" i="3"/>
  <c r="BA19" i="3" s="1"/>
  <c r="AW19" i="3"/>
  <c r="AX19" i="3" s="1"/>
  <c r="AT19" i="3"/>
  <c r="AU19" i="3" s="1"/>
  <c r="AQ19" i="3"/>
  <c r="AR19" i="3" s="1"/>
  <c r="AN19" i="3"/>
  <c r="AO19" i="3" s="1"/>
  <c r="AK19" i="3"/>
  <c r="AL19" i="3" s="1"/>
  <c r="AH19" i="3"/>
  <c r="AI19" i="3" s="1"/>
  <c r="AE19" i="3"/>
  <c r="AF19" i="3" s="1"/>
  <c r="AB19" i="3"/>
  <c r="AC19" i="3" s="1"/>
  <c r="Y19" i="3"/>
  <c r="Z19" i="3" s="1"/>
  <c r="V19" i="3"/>
  <c r="W19" i="3" s="1"/>
  <c r="S19" i="3"/>
  <c r="T19" i="3" s="1"/>
  <c r="P19" i="3"/>
  <c r="Q19" i="3" s="1"/>
  <c r="M19" i="3"/>
  <c r="N19" i="3" s="1"/>
  <c r="J19" i="3"/>
  <c r="K19" i="3" s="1"/>
  <c r="BU18" i="3"/>
  <c r="BV18" i="3" s="1"/>
  <c r="BR18" i="3"/>
  <c r="BS18" i="3" s="1"/>
  <c r="BO18" i="3"/>
  <c r="BP18" i="3" s="1"/>
  <c r="BL18" i="3"/>
  <c r="BM18" i="3" s="1"/>
  <c r="BI18" i="3"/>
  <c r="BJ18" i="3" s="1"/>
  <c r="BF18" i="3"/>
  <c r="BG18" i="3" s="1"/>
  <c r="BC18" i="3"/>
  <c r="BD18" i="3" s="1"/>
  <c r="AZ18" i="3"/>
  <c r="BA18" i="3" s="1"/>
  <c r="AW18" i="3"/>
  <c r="AX18" i="3" s="1"/>
  <c r="AT18" i="3"/>
  <c r="AU18" i="3" s="1"/>
  <c r="AQ18" i="3"/>
  <c r="AR18" i="3" s="1"/>
  <c r="AN18" i="3"/>
  <c r="AO18" i="3" s="1"/>
  <c r="AK18" i="3"/>
  <c r="AL18" i="3" s="1"/>
  <c r="AH18" i="3"/>
  <c r="AI18" i="3" s="1"/>
  <c r="AE18" i="3"/>
  <c r="AF18" i="3" s="1"/>
  <c r="AB18" i="3"/>
  <c r="AC18" i="3" s="1"/>
  <c r="Y18" i="3"/>
  <c r="Z18" i="3" s="1"/>
  <c r="V18" i="3"/>
  <c r="W18" i="3" s="1"/>
  <c r="S18" i="3"/>
  <c r="T18" i="3" s="1"/>
  <c r="P18" i="3"/>
  <c r="Q18" i="3" s="1"/>
  <c r="J18" i="3"/>
  <c r="K18" i="3" s="1"/>
  <c r="CG17" i="3"/>
  <c r="BU17" i="3"/>
  <c r="BV17" i="3" s="1"/>
  <c r="BR17" i="3"/>
  <c r="BS17" i="3" s="1"/>
  <c r="BO17" i="3"/>
  <c r="BP17" i="3" s="1"/>
  <c r="BL17" i="3"/>
  <c r="BM17" i="3" s="1"/>
  <c r="BI17" i="3"/>
  <c r="BJ17" i="3" s="1"/>
  <c r="BF17" i="3"/>
  <c r="BG17" i="3" s="1"/>
  <c r="BC17" i="3"/>
  <c r="BD17" i="3" s="1"/>
  <c r="AZ17" i="3"/>
  <c r="BA17" i="3" s="1"/>
  <c r="AW17" i="3"/>
  <c r="AX17" i="3" s="1"/>
  <c r="AT17" i="3"/>
  <c r="AU17" i="3" s="1"/>
  <c r="AQ17" i="3"/>
  <c r="AR17" i="3" s="1"/>
  <c r="AN17" i="3"/>
  <c r="AO17" i="3" s="1"/>
  <c r="AK17" i="3"/>
  <c r="AL17" i="3" s="1"/>
  <c r="AH17" i="3"/>
  <c r="AI17" i="3" s="1"/>
  <c r="AE17" i="3"/>
  <c r="AF17" i="3" s="1"/>
  <c r="AB17" i="3"/>
  <c r="AC17" i="3" s="1"/>
  <c r="Y17" i="3"/>
  <c r="Z17" i="3" s="1"/>
  <c r="V17" i="3"/>
  <c r="W17" i="3" s="1"/>
  <c r="S17" i="3"/>
  <c r="T17" i="3" s="1"/>
  <c r="P17" i="3"/>
  <c r="Q17" i="3" s="1"/>
  <c r="M17" i="3"/>
  <c r="N17" i="3" s="1"/>
  <c r="J17" i="3"/>
  <c r="K17" i="3" s="1"/>
  <c r="CG16" i="3"/>
  <c r="BU16" i="3"/>
  <c r="BV16" i="3" s="1"/>
  <c r="BR16" i="3"/>
  <c r="BS16" i="3" s="1"/>
  <c r="BO16" i="3"/>
  <c r="BP16" i="3" s="1"/>
  <c r="BL16" i="3"/>
  <c r="BM16" i="3" s="1"/>
  <c r="BI16" i="3"/>
  <c r="BJ16" i="3" s="1"/>
  <c r="BF16" i="3"/>
  <c r="BG16" i="3" s="1"/>
  <c r="BC16" i="3"/>
  <c r="BD16" i="3" s="1"/>
  <c r="AZ16" i="3"/>
  <c r="BA16" i="3" s="1"/>
  <c r="AW16" i="3"/>
  <c r="AX16" i="3" s="1"/>
  <c r="AT16" i="3"/>
  <c r="AU16" i="3" s="1"/>
  <c r="AQ16" i="3"/>
  <c r="AR16" i="3" s="1"/>
  <c r="AN16" i="3"/>
  <c r="AO16" i="3" s="1"/>
  <c r="AK16" i="3"/>
  <c r="AL16" i="3" s="1"/>
  <c r="AH16" i="3"/>
  <c r="AI16" i="3" s="1"/>
  <c r="AE16" i="3"/>
  <c r="AF16" i="3" s="1"/>
  <c r="AB16" i="3"/>
  <c r="AC16" i="3" s="1"/>
  <c r="Y16" i="3"/>
  <c r="Z16" i="3" s="1"/>
  <c r="V16" i="3"/>
  <c r="W16" i="3" s="1"/>
  <c r="S16" i="3"/>
  <c r="T16" i="3" s="1"/>
  <c r="P16" i="3"/>
  <c r="Q16" i="3" s="1"/>
  <c r="M16" i="3"/>
  <c r="N16" i="3" s="1"/>
  <c r="J16" i="3"/>
  <c r="K16" i="3" s="1"/>
  <c r="CG15" i="3"/>
  <c r="CE15" i="3"/>
  <c r="BU15" i="3"/>
  <c r="BV15" i="3" s="1"/>
  <c r="BR15" i="3"/>
  <c r="BS15" i="3" s="1"/>
  <c r="BO15" i="3"/>
  <c r="BP15" i="3" s="1"/>
  <c r="BL15" i="3"/>
  <c r="BM15" i="3" s="1"/>
  <c r="BI15" i="3"/>
  <c r="BJ15" i="3" s="1"/>
  <c r="BF15" i="3"/>
  <c r="BG15" i="3" s="1"/>
  <c r="BC15" i="3"/>
  <c r="BD15" i="3" s="1"/>
  <c r="AZ15" i="3"/>
  <c r="BA15" i="3" s="1"/>
  <c r="AW15" i="3"/>
  <c r="AX15" i="3" s="1"/>
  <c r="AT15" i="3"/>
  <c r="AU15" i="3" s="1"/>
  <c r="AQ15" i="3"/>
  <c r="AR15" i="3" s="1"/>
  <c r="AN15" i="3"/>
  <c r="AO15" i="3" s="1"/>
  <c r="AK15" i="3"/>
  <c r="AL15" i="3" s="1"/>
  <c r="AH15" i="3"/>
  <c r="AI15" i="3" s="1"/>
  <c r="AE15" i="3"/>
  <c r="AF15" i="3" s="1"/>
  <c r="AB15" i="3"/>
  <c r="AC15" i="3" s="1"/>
  <c r="Y15" i="3"/>
  <c r="Z15" i="3" s="1"/>
  <c r="V15" i="3"/>
  <c r="W15" i="3" s="1"/>
  <c r="P15" i="3"/>
  <c r="Q15" i="3" s="1"/>
  <c r="M15" i="3"/>
  <c r="N15" i="3" s="1"/>
  <c r="J15" i="3"/>
  <c r="K15" i="3" s="1"/>
  <c r="BU14" i="3"/>
  <c r="BV14" i="3" s="1"/>
  <c r="BR14" i="3"/>
  <c r="BS14" i="3" s="1"/>
  <c r="BO14" i="3"/>
  <c r="BP14" i="3" s="1"/>
  <c r="BL14" i="3"/>
  <c r="BM14" i="3" s="1"/>
  <c r="BI14" i="3"/>
  <c r="BJ14" i="3" s="1"/>
  <c r="BF14" i="3"/>
  <c r="BG14" i="3" s="1"/>
  <c r="BC14" i="3"/>
  <c r="BD14" i="3" s="1"/>
  <c r="AZ14" i="3"/>
  <c r="BA14" i="3" s="1"/>
  <c r="AW14" i="3"/>
  <c r="AX14" i="3" s="1"/>
  <c r="AT14" i="3"/>
  <c r="AU14" i="3" s="1"/>
  <c r="AQ14" i="3"/>
  <c r="AR14" i="3" s="1"/>
  <c r="AN14" i="3"/>
  <c r="AO14" i="3" s="1"/>
  <c r="AK14" i="3"/>
  <c r="AL14" i="3" s="1"/>
  <c r="AH14" i="3"/>
  <c r="AI14" i="3" s="1"/>
  <c r="AE14" i="3"/>
  <c r="AF14" i="3" s="1"/>
  <c r="AB14" i="3"/>
  <c r="AC14" i="3" s="1"/>
  <c r="Y14" i="3"/>
  <c r="Z14" i="3" s="1"/>
  <c r="V14" i="3"/>
  <c r="W14" i="3" s="1"/>
  <c r="S14" i="3"/>
  <c r="T14" i="3" s="1"/>
  <c r="P14" i="3"/>
  <c r="Q14" i="3" s="1"/>
  <c r="M14" i="3"/>
  <c r="N14" i="3" s="1"/>
  <c r="J14" i="3"/>
  <c r="K14" i="3" s="1"/>
  <c r="BU13" i="3"/>
  <c r="BV13" i="3" s="1"/>
  <c r="BR13" i="3"/>
  <c r="BS13" i="3" s="1"/>
  <c r="BO13" i="3"/>
  <c r="BP13" i="3" s="1"/>
  <c r="BL13" i="3"/>
  <c r="BM13" i="3" s="1"/>
  <c r="BI13" i="3"/>
  <c r="BJ13" i="3" s="1"/>
  <c r="BF13" i="3"/>
  <c r="BG13" i="3" s="1"/>
  <c r="BC13" i="3"/>
  <c r="BD13" i="3" s="1"/>
  <c r="AZ13" i="3"/>
  <c r="BA13" i="3" s="1"/>
  <c r="AW13" i="3"/>
  <c r="AX13" i="3" s="1"/>
  <c r="AT13" i="3"/>
  <c r="AU13" i="3" s="1"/>
  <c r="AQ13" i="3"/>
  <c r="AR13" i="3" s="1"/>
  <c r="AN13" i="3"/>
  <c r="AO13" i="3" s="1"/>
  <c r="AK13" i="3"/>
  <c r="AL13" i="3" s="1"/>
  <c r="AH13" i="3"/>
  <c r="AI13" i="3" s="1"/>
  <c r="AE13" i="3"/>
  <c r="AF13" i="3" s="1"/>
  <c r="AB13" i="3"/>
  <c r="AC13" i="3" s="1"/>
  <c r="Y13" i="3"/>
  <c r="Z13" i="3" s="1"/>
  <c r="V13" i="3"/>
  <c r="W13" i="3" s="1"/>
  <c r="S13" i="3"/>
  <c r="T13" i="3" s="1"/>
  <c r="P13" i="3"/>
  <c r="Q13" i="3" s="1"/>
  <c r="BU12" i="3"/>
  <c r="BV12" i="3" s="1"/>
  <c r="BR12" i="3"/>
  <c r="BS12" i="3" s="1"/>
  <c r="BO12" i="3"/>
  <c r="BP12" i="3" s="1"/>
  <c r="BL12" i="3"/>
  <c r="BM12" i="3" s="1"/>
  <c r="BI12" i="3"/>
  <c r="BJ12" i="3" s="1"/>
  <c r="BF12" i="3"/>
  <c r="BG12" i="3" s="1"/>
  <c r="BC12" i="3"/>
  <c r="BD12" i="3" s="1"/>
  <c r="AZ12" i="3"/>
  <c r="BA12" i="3" s="1"/>
  <c r="AW12" i="3"/>
  <c r="AX12" i="3" s="1"/>
  <c r="AT12" i="3"/>
  <c r="AU12" i="3" s="1"/>
  <c r="AQ12" i="3"/>
  <c r="AR12" i="3" s="1"/>
  <c r="AN12" i="3"/>
  <c r="AO12" i="3" s="1"/>
  <c r="AK12" i="3"/>
  <c r="AL12" i="3" s="1"/>
  <c r="AH12" i="3"/>
  <c r="AI12" i="3" s="1"/>
  <c r="AE12" i="3"/>
  <c r="AF12" i="3" s="1"/>
  <c r="AB12" i="3"/>
  <c r="AC12" i="3" s="1"/>
  <c r="Y12" i="3"/>
  <c r="Z12" i="3" s="1"/>
  <c r="V12" i="3"/>
  <c r="W12" i="3" s="1"/>
  <c r="S12" i="3"/>
  <c r="T12" i="3" s="1"/>
  <c r="P12" i="3"/>
  <c r="Q12" i="3" s="1"/>
  <c r="BU11" i="3"/>
  <c r="BV11" i="3" s="1"/>
  <c r="BR11" i="3"/>
  <c r="BS11" i="3" s="1"/>
  <c r="BO11" i="3"/>
  <c r="BP11" i="3" s="1"/>
  <c r="BL11" i="3"/>
  <c r="BM11" i="3" s="1"/>
  <c r="BI11" i="3"/>
  <c r="BJ11" i="3" s="1"/>
  <c r="BF11" i="3"/>
  <c r="BG11" i="3" s="1"/>
  <c r="BC11" i="3"/>
  <c r="BD11" i="3" s="1"/>
  <c r="AZ11" i="3"/>
  <c r="BA11" i="3" s="1"/>
  <c r="AW11" i="3"/>
  <c r="AX11" i="3" s="1"/>
  <c r="AT11" i="3"/>
  <c r="AU11" i="3" s="1"/>
  <c r="AQ11" i="3"/>
  <c r="AR11" i="3" s="1"/>
  <c r="AN11" i="3"/>
  <c r="AO11" i="3" s="1"/>
  <c r="AK11" i="3"/>
  <c r="AL11" i="3" s="1"/>
  <c r="AH11" i="3"/>
  <c r="AI11" i="3" s="1"/>
  <c r="AE11" i="3"/>
  <c r="AF11" i="3" s="1"/>
  <c r="AB11" i="3"/>
  <c r="AC11" i="3" s="1"/>
  <c r="Y11" i="3"/>
  <c r="Z11" i="3" s="1"/>
  <c r="V11" i="3"/>
  <c r="W11" i="3" s="1"/>
  <c r="S11" i="3"/>
  <c r="T11" i="3" s="1"/>
  <c r="P11" i="3"/>
  <c r="Q11" i="3" s="1"/>
  <c r="M11" i="3"/>
  <c r="N11" i="3" s="1"/>
  <c r="J11" i="3"/>
  <c r="K11" i="3" s="1"/>
  <c r="BU10" i="3"/>
  <c r="BV10" i="3" s="1"/>
  <c r="BR10" i="3"/>
  <c r="BS10" i="3" s="1"/>
  <c r="BO10" i="3"/>
  <c r="BP10" i="3" s="1"/>
  <c r="BL10" i="3"/>
  <c r="BM10" i="3" s="1"/>
  <c r="BI10" i="3"/>
  <c r="BJ10" i="3" s="1"/>
  <c r="BF10" i="3"/>
  <c r="BG10" i="3" s="1"/>
  <c r="BC10" i="3"/>
  <c r="BD10" i="3" s="1"/>
  <c r="AZ10" i="3"/>
  <c r="BA10" i="3" s="1"/>
  <c r="AW10" i="3"/>
  <c r="AX10" i="3" s="1"/>
  <c r="AT10" i="3"/>
  <c r="AU10" i="3" s="1"/>
  <c r="AQ10" i="3"/>
  <c r="AR10" i="3" s="1"/>
  <c r="AN10" i="3"/>
  <c r="AO10" i="3" s="1"/>
  <c r="AK10" i="3"/>
  <c r="AL10" i="3" s="1"/>
  <c r="AH10" i="3"/>
  <c r="AI10" i="3" s="1"/>
  <c r="AE10" i="3"/>
  <c r="AF10" i="3" s="1"/>
  <c r="AB10" i="3"/>
  <c r="AC10" i="3" s="1"/>
  <c r="Y10" i="3"/>
  <c r="Z10" i="3" s="1"/>
  <c r="V10" i="3"/>
  <c r="W10" i="3" s="1"/>
  <c r="S10" i="3"/>
  <c r="T10" i="3" s="1"/>
  <c r="P10" i="3"/>
  <c r="Q10" i="3" s="1"/>
  <c r="M10" i="3"/>
  <c r="N10" i="3" s="1"/>
  <c r="J10" i="3"/>
  <c r="K10" i="3" s="1"/>
  <c r="BU9" i="3"/>
  <c r="BV9" i="3" s="1"/>
  <c r="BR9" i="3"/>
  <c r="BS9" i="3" s="1"/>
  <c r="BO9" i="3"/>
  <c r="BP9" i="3" s="1"/>
  <c r="BL9" i="3"/>
  <c r="BM9" i="3" s="1"/>
  <c r="BI9" i="3"/>
  <c r="BJ9" i="3" s="1"/>
  <c r="BF9" i="3"/>
  <c r="BG9" i="3" s="1"/>
  <c r="BC9" i="3"/>
  <c r="BD9" i="3" s="1"/>
  <c r="AZ9" i="3"/>
  <c r="BA9" i="3" s="1"/>
  <c r="AW9" i="3"/>
  <c r="AX9" i="3" s="1"/>
  <c r="AT9" i="3"/>
  <c r="AU9" i="3" s="1"/>
  <c r="AQ9" i="3"/>
  <c r="AR9" i="3" s="1"/>
  <c r="AN9" i="3"/>
  <c r="AO9" i="3" s="1"/>
  <c r="AK9" i="3"/>
  <c r="AL9" i="3" s="1"/>
  <c r="AH9" i="3"/>
  <c r="AI9" i="3" s="1"/>
  <c r="AE9" i="3"/>
  <c r="AF9" i="3" s="1"/>
  <c r="AB9" i="3"/>
  <c r="AC9" i="3" s="1"/>
  <c r="Y9" i="3"/>
  <c r="Z9" i="3" s="1"/>
  <c r="V9" i="3"/>
  <c r="W9" i="3" s="1"/>
  <c r="M9" i="3"/>
  <c r="N9" i="3" s="1"/>
  <c r="J9" i="3"/>
  <c r="K9" i="3" s="1"/>
  <c r="BU8" i="3"/>
  <c r="BV8" i="3" s="1"/>
  <c r="BR8" i="3"/>
  <c r="BS8" i="3" s="1"/>
  <c r="BO8" i="3"/>
  <c r="BP8" i="3" s="1"/>
  <c r="BL8" i="3"/>
  <c r="BM8" i="3" s="1"/>
  <c r="BI8" i="3"/>
  <c r="BJ8" i="3" s="1"/>
  <c r="BF8" i="3"/>
  <c r="BG8" i="3" s="1"/>
  <c r="BC8" i="3"/>
  <c r="BD8" i="3" s="1"/>
  <c r="AZ8" i="3"/>
  <c r="BA8" i="3" s="1"/>
  <c r="AW8" i="3"/>
  <c r="AX8" i="3" s="1"/>
  <c r="AT8" i="3"/>
  <c r="AU8" i="3" s="1"/>
  <c r="AQ8" i="3"/>
  <c r="AR8" i="3" s="1"/>
  <c r="AN8" i="3"/>
  <c r="AO8" i="3" s="1"/>
  <c r="AK8" i="3"/>
  <c r="AL8" i="3" s="1"/>
  <c r="AH8" i="3"/>
  <c r="AI8" i="3" s="1"/>
  <c r="AE8" i="3"/>
  <c r="AF8" i="3" s="1"/>
  <c r="AB8" i="3"/>
  <c r="AC8" i="3" s="1"/>
  <c r="Y8" i="3"/>
  <c r="Z8" i="3" s="1"/>
  <c r="V8" i="3"/>
  <c r="W8" i="3" s="1"/>
  <c r="S8" i="3"/>
  <c r="T8" i="3" s="1"/>
  <c r="P8" i="3"/>
  <c r="Q8" i="3" s="1"/>
  <c r="M8" i="3"/>
  <c r="N8" i="3" s="1"/>
  <c r="J8" i="3"/>
  <c r="K8" i="3" s="1"/>
  <c r="BU7" i="3"/>
  <c r="BV7" i="3" s="1"/>
  <c r="BR7" i="3"/>
  <c r="BS7" i="3" s="1"/>
  <c r="BO7" i="3"/>
  <c r="BP7" i="3" s="1"/>
  <c r="BL7" i="3"/>
  <c r="BM7" i="3" s="1"/>
  <c r="BI7" i="3"/>
  <c r="BJ7" i="3" s="1"/>
  <c r="BF7" i="3"/>
  <c r="BG7" i="3" s="1"/>
  <c r="BC7" i="3"/>
  <c r="BD7" i="3" s="1"/>
  <c r="AZ7" i="3"/>
  <c r="BA7" i="3" s="1"/>
  <c r="AW7" i="3"/>
  <c r="AX7" i="3" s="1"/>
  <c r="AT7" i="3"/>
  <c r="AU7" i="3" s="1"/>
  <c r="AQ7" i="3"/>
  <c r="AR7" i="3" s="1"/>
  <c r="AN7" i="3"/>
  <c r="AO7" i="3" s="1"/>
  <c r="AK7" i="3"/>
  <c r="AL7" i="3" s="1"/>
  <c r="AH7" i="3"/>
  <c r="AI7" i="3" s="1"/>
  <c r="AE7" i="3"/>
  <c r="AF7" i="3" s="1"/>
  <c r="AB7" i="3"/>
  <c r="AC7" i="3" s="1"/>
  <c r="Y7" i="3"/>
  <c r="Z7" i="3" s="1"/>
  <c r="V7" i="3"/>
  <c r="W7" i="3" s="1"/>
  <c r="S7" i="3"/>
  <c r="T7" i="3" s="1"/>
  <c r="P7" i="3"/>
  <c r="Q7" i="3" s="1"/>
  <c r="M7" i="3"/>
  <c r="N7" i="3" s="1"/>
  <c r="J7" i="3"/>
  <c r="K7" i="3" s="1"/>
  <c r="BU6" i="3"/>
  <c r="BV6" i="3" s="1"/>
  <c r="BR6" i="3"/>
  <c r="BS6" i="3" s="1"/>
  <c r="BO6" i="3"/>
  <c r="BP6" i="3" s="1"/>
  <c r="BL6" i="3"/>
  <c r="BM6" i="3" s="1"/>
  <c r="BI6" i="3"/>
  <c r="BJ6" i="3" s="1"/>
  <c r="BF6" i="3"/>
  <c r="BG6" i="3" s="1"/>
  <c r="BC6" i="3"/>
  <c r="BD6" i="3" s="1"/>
  <c r="AZ6" i="3"/>
  <c r="BA6" i="3" s="1"/>
  <c r="AW6" i="3"/>
  <c r="AX6" i="3" s="1"/>
  <c r="AT6" i="3"/>
  <c r="AU6" i="3" s="1"/>
  <c r="AQ6" i="3"/>
  <c r="AR6" i="3" s="1"/>
  <c r="AN6" i="3"/>
  <c r="AO6" i="3" s="1"/>
  <c r="AK6" i="3"/>
  <c r="AL6" i="3" s="1"/>
  <c r="AH6" i="3"/>
  <c r="AI6" i="3" s="1"/>
  <c r="AE6" i="3"/>
  <c r="AF6" i="3" s="1"/>
  <c r="AB6" i="3"/>
  <c r="AC6" i="3" s="1"/>
  <c r="Y6" i="3"/>
  <c r="Z6" i="3" s="1"/>
  <c r="V6" i="3"/>
  <c r="W6" i="3" s="1"/>
  <c r="S6" i="3"/>
  <c r="T6" i="3" s="1"/>
  <c r="P6" i="3"/>
  <c r="Q6" i="3" s="1"/>
  <c r="M6" i="3"/>
  <c r="N6" i="3" s="1"/>
  <c r="J6" i="3"/>
  <c r="K6" i="3" s="1"/>
  <c r="BU5" i="3"/>
  <c r="BV5" i="3" s="1"/>
  <c r="BR5" i="3"/>
  <c r="BS5" i="3" s="1"/>
  <c r="BO5" i="3"/>
  <c r="BP5" i="3" s="1"/>
  <c r="BL5" i="3"/>
  <c r="BM5" i="3" s="1"/>
  <c r="BI5" i="3"/>
  <c r="BJ5" i="3" s="1"/>
  <c r="BF5" i="3"/>
  <c r="BG5" i="3" s="1"/>
  <c r="BC5" i="3"/>
  <c r="BD5" i="3" s="1"/>
  <c r="AZ5" i="3"/>
  <c r="BA5" i="3" s="1"/>
  <c r="AW5" i="3"/>
  <c r="AX5" i="3" s="1"/>
  <c r="AT5" i="3"/>
  <c r="AU5" i="3" s="1"/>
  <c r="AQ5" i="3"/>
  <c r="AR5" i="3" s="1"/>
  <c r="AN5" i="3"/>
  <c r="AO5" i="3" s="1"/>
  <c r="AK5" i="3"/>
  <c r="AL5" i="3" s="1"/>
  <c r="AH5" i="3"/>
  <c r="AI5" i="3" s="1"/>
  <c r="AE5" i="3"/>
  <c r="AF5" i="3" s="1"/>
  <c r="AB5" i="3"/>
  <c r="AC5" i="3" s="1"/>
  <c r="Y5" i="3"/>
  <c r="Z5" i="3" s="1"/>
  <c r="V5" i="3"/>
  <c r="W5" i="3" s="1"/>
  <c r="S5" i="3"/>
  <c r="T5" i="3" s="1"/>
  <c r="P5" i="3"/>
  <c r="Q5" i="3" s="1"/>
  <c r="M5" i="3"/>
  <c r="N5" i="3" s="1"/>
  <c r="J5" i="3"/>
  <c r="K5" i="3" s="1"/>
  <c r="CE4" i="3"/>
  <c r="BU4" i="3"/>
  <c r="BV4" i="3" s="1"/>
  <c r="BR4" i="3"/>
  <c r="BS4" i="3" s="1"/>
  <c r="BO4" i="3"/>
  <c r="BP4" i="3" s="1"/>
  <c r="BL4" i="3"/>
  <c r="BM4" i="3" s="1"/>
  <c r="BI4" i="3"/>
  <c r="BJ4" i="3" s="1"/>
  <c r="BF4" i="3"/>
  <c r="BG4" i="3" s="1"/>
  <c r="BC4" i="3"/>
  <c r="BD4" i="3" s="1"/>
  <c r="AZ4" i="3"/>
  <c r="BA4" i="3" s="1"/>
  <c r="AW4" i="3"/>
  <c r="AX4" i="3" s="1"/>
  <c r="AT4" i="3"/>
  <c r="AU4" i="3" s="1"/>
  <c r="AQ4" i="3"/>
  <c r="AR4" i="3" s="1"/>
  <c r="AN4" i="3"/>
  <c r="AO4" i="3" s="1"/>
  <c r="AK4" i="3"/>
  <c r="AL4" i="3" s="1"/>
  <c r="AH4" i="3"/>
  <c r="AI4" i="3" s="1"/>
  <c r="AE4" i="3"/>
  <c r="AF4" i="3" s="1"/>
  <c r="AB4" i="3"/>
  <c r="AC4" i="3" s="1"/>
  <c r="Y4" i="3"/>
  <c r="Z4" i="3" s="1"/>
  <c r="V4" i="3"/>
  <c r="W4" i="3" s="1"/>
  <c r="S4" i="3"/>
  <c r="T4" i="3" s="1"/>
  <c r="M4" i="3"/>
  <c r="N4" i="3" s="1"/>
  <c r="CB11" i="3" l="1"/>
  <c r="P9" i="3"/>
  <c r="Q9" i="3" s="1"/>
  <c r="J12" i="3"/>
  <c r="K12" i="3" s="1"/>
  <c r="J48" i="3"/>
  <c r="K48" i="3" s="1"/>
  <c r="J55" i="3"/>
  <c r="K55" i="3" s="1"/>
  <c r="P49" i="3"/>
  <c r="Q49" i="3" s="1"/>
  <c r="P48" i="3"/>
  <c r="Q48" i="3" s="1"/>
  <c r="CB13" i="3"/>
  <c r="CC13" i="3" s="1"/>
  <c r="CB40" i="3"/>
  <c r="CF40" i="3" s="1"/>
  <c r="CG40" i="3" s="1"/>
  <c r="CB55" i="3"/>
  <c r="CC55" i="3" s="1"/>
  <c r="CB36" i="3"/>
  <c r="CD36" i="3" s="1"/>
  <c r="CE36" i="3" s="1"/>
  <c r="CB20" i="3"/>
  <c r="CC20" i="3" s="1"/>
  <c r="CB22" i="3"/>
  <c r="CF22" i="3" s="1"/>
  <c r="CG22" i="3" s="1"/>
  <c r="CB15" i="3"/>
  <c r="CC15" i="3" s="1"/>
  <c r="CB5" i="3"/>
  <c r="CD5" i="3" s="1"/>
  <c r="CB31" i="3"/>
  <c r="CC31" i="3" s="1"/>
  <c r="CB25" i="3"/>
  <c r="CF25" i="3" s="1"/>
  <c r="CG25" i="3" s="1"/>
  <c r="CB6" i="3"/>
  <c r="CD6" i="3" s="1"/>
  <c r="CE6" i="3" s="1"/>
  <c r="CB8" i="3"/>
  <c r="CF8" i="3" s="1"/>
  <c r="CG8" i="3" s="1"/>
  <c r="CB52" i="3"/>
  <c r="CC52" i="3" s="1"/>
  <c r="CB26" i="3"/>
  <c r="CD26" i="3" s="1"/>
  <c r="CE26" i="3" s="1"/>
  <c r="CB21" i="3"/>
  <c r="CB24" i="3"/>
  <c r="CF24" i="3" s="1"/>
  <c r="CG24" i="3" s="1"/>
  <c r="CB10" i="3"/>
  <c r="CF10" i="3" s="1"/>
  <c r="CG10" i="3" s="1"/>
  <c r="CB33" i="3"/>
  <c r="CF33" i="3" s="1"/>
  <c r="CG33" i="3" s="1"/>
  <c r="CB46" i="3"/>
  <c r="CD46" i="3" s="1"/>
  <c r="CE46" i="3" s="1"/>
  <c r="CB34" i="3"/>
  <c r="CC34" i="3" s="1"/>
  <c r="CB41" i="3"/>
  <c r="CF41" i="3" s="1"/>
  <c r="CG41" i="3" s="1"/>
  <c r="CB44" i="3"/>
  <c r="CC44" i="3" s="1"/>
  <c r="CB27" i="3"/>
  <c r="CF27" i="3" s="1"/>
  <c r="CG27" i="3" s="1"/>
  <c r="CB54" i="3"/>
  <c r="CF54" i="3" s="1"/>
  <c r="CG54" i="3" s="1"/>
  <c r="CB18" i="3"/>
  <c r="CD18" i="3" s="1"/>
  <c r="CE18" i="3" s="1"/>
  <c r="CB50" i="3"/>
  <c r="CD50" i="3" s="1"/>
  <c r="CE50" i="3" s="1"/>
  <c r="CB4" i="3"/>
  <c r="CF4" i="3" s="1"/>
  <c r="CB14" i="3"/>
  <c r="CD14" i="3" s="1"/>
  <c r="CE14" i="3" s="1"/>
  <c r="CB17" i="3"/>
  <c r="CD17" i="3" s="1"/>
  <c r="CE17" i="3" s="1"/>
  <c r="CB28" i="3"/>
  <c r="CF28" i="3" s="1"/>
  <c r="CG28" i="3" s="1"/>
  <c r="CB30" i="3"/>
  <c r="CD30" i="3" s="1"/>
  <c r="CE30" i="3" s="1"/>
  <c r="CB32" i="3"/>
  <c r="CD32" i="3" s="1"/>
  <c r="CE32" i="3" s="1"/>
  <c r="CB53" i="3"/>
  <c r="CC53" i="3" s="1"/>
  <c r="J53" i="3"/>
  <c r="K53" i="3" s="1"/>
  <c r="CB48" i="3"/>
  <c r="CF48" i="3" s="1"/>
  <c r="CG48" i="3" s="1"/>
  <c r="J13" i="3"/>
  <c r="K13" i="3" s="1"/>
  <c r="CB7" i="3"/>
  <c r="CB12" i="3"/>
  <c r="CB16" i="3"/>
  <c r="CB19" i="3"/>
  <c r="CC19" i="3" s="1"/>
  <c r="CB9" i="3"/>
  <c r="CB23" i="3"/>
  <c r="CC23" i="3" s="1"/>
  <c r="CB35" i="3"/>
  <c r="CB37" i="3"/>
  <c r="CB39" i="3"/>
  <c r="CB51" i="3"/>
  <c r="CB43" i="3"/>
  <c r="CB49" i="3"/>
  <c r="CC49" i="3" s="1"/>
  <c r="CB38" i="3"/>
  <c r="CD40" i="3"/>
  <c r="CE40" i="3" s="1"/>
  <c r="CB45" i="3"/>
  <c r="CB29" i="3"/>
  <c r="CC29" i="3" s="1"/>
  <c r="CB42" i="3"/>
  <c r="CB47" i="3"/>
  <c r="CF6" i="3" l="1"/>
  <c r="CG6" i="3" s="1"/>
  <c r="CC40" i="3"/>
  <c r="CF53" i="3"/>
  <c r="CG53" i="3" s="1"/>
  <c r="CD53" i="3"/>
  <c r="CE53" i="3" s="1"/>
  <c r="CD25" i="3"/>
  <c r="CE25" i="3" s="1"/>
  <c r="CD54" i="3"/>
  <c r="CE54" i="3" s="1"/>
  <c r="CC25" i="3"/>
  <c r="CD22" i="3"/>
  <c r="CE22" i="3" s="1"/>
  <c r="CC8" i="3"/>
  <c r="CD8" i="3"/>
  <c r="CE8" i="3" s="1"/>
  <c r="CF36" i="3"/>
  <c r="CG36" i="3" s="1"/>
  <c r="CC5" i="3"/>
  <c r="CD20" i="3"/>
  <c r="CE20" i="3" s="1"/>
  <c r="CF13" i="3"/>
  <c r="CG13" i="3" s="1"/>
  <c r="CF14" i="3"/>
  <c r="CG14" i="3" s="1"/>
  <c r="CF5" i="3"/>
  <c r="CG5" i="3" s="1"/>
  <c r="CC26" i="3"/>
  <c r="CF52" i="3"/>
  <c r="CG52" i="3" s="1"/>
  <c r="CD52" i="3"/>
  <c r="CE52" i="3" s="1"/>
  <c r="CC14" i="3"/>
  <c r="CD33" i="3"/>
  <c r="CE33" i="3" s="1"/>
  <c r="CC6" i="3"/>
  <c r="CF18" i="3"/>
  <c r="CG18" i="3" s="1"/>
  <c r="CC32" i="3"/>
  <c r="CC24" i="3"/>
  <c r="CF26" i="3"/>
  <c r="CG26" i="3" s="1"/>
  <c r="CC50" i="3"/>
  <c r="CD13" i="3"/>
  <c r="CE13" i="3" s="1"/>
  <c r="CC30" i="3"/>
  <c r="CC10" i="3"/>
  <c r="CD10" i="3"/>
  <c r="CE10" i="3" s="1"/>
  <c r="CD24" i="3"/>
  <c r="CE24" i="3" s="1"/>
  <c r="CF50" i="3"/>
  <c r="CG50" i="3" s="1"/>
  <c r="CC54" i="3"/>
  <c r="CD48" i="3"/>
  <c r="CE48" i="3" s="1"/>
  <c r="CC28" i="3"/>
  <c r="CC48" i="3"/>
  <c r="CD28" i="3"/>
  <c r="CE28" i="3" s="1"/>
  <c r="CC27" i="3"/>
  <c r="CD27" i="3"/>
  <c r="CE27" i="3" s="1"/>
  <c r="CD41" i="3"/>
  <c r="CE41" i="3" s="1"/>
  <c r="CC41" i="3"/>
  <c r="CD35" i="3"/>
  <c r="CE35" i="3" s="1"/>
  <c r="CC35" i="3"/>
  <c r="CD9" i="3"/>
  <c r="CE9" i="3" s="1"/>
  <c r="CF9" i="3"/>
  <c r="CG9" i="3" s="1"/>
  <c r="CC9" i="3"/>
  <c r="CD47" i="3"/>
  <c r="CE47" i="3" s="1"/>
  <c r="CF47" i="3"/>
  <c r="CG47" i="3" s="1"/>
  <c r="CD16" i="3"/>
  <c r="CE16" i="3" s="1"/>
  <c r="CC16" i="3"/>
  <c r="CC43" i="3"/>
  <c r="CD43" i="3"/>
  <c r="CE43" i="3" s="1"/>
  <c r="CF43" i="3"/>
  <c r="CG43" i="3" s="1"/>
  <c r="CD12" i="3"/>
  <c r="CE12" i="3" s="1"/>
  <c r="CF12" i="3"/>
  <c r="CG12" i="3" s="1"/>
  <c r="CC12" i="3"/>
  <c r="CC51" i="3"/>
  <c r="CF51" i="3"/>
  <c r="CG51" i="3" s="1"/>
  <c r="CD51" i="3"/>
  <c r="CE51" i="3" s="1"/>
  <c r="CF7" i="3"/>
  <c r="CG7" i="3" s="1"/>
  <c r="CC7" i="3"/>
  <c r="CD7" i="3"/>
  <c r="CE7" i="3" s="1"/>
  <c r="CD11" i="3"/>
  <c r="CE11" i="3" s="1"/>
  <c r="CF11" i="3"/>
  <c r="CG11" i="3" s="1"/>
  <c r="CC11" i="3"/>
  <c r="CE5" i="3"/>
  <c r="CD42" i="3"/>
  <c r="CE42" i="3" s="1"/>
  <c r="CF42" i="3"/>
  <c r="CG42" i="3" s="1"/>
  <c r="CC42" i="3"/>
  <c r="CF39" i="3"/>
  <c r="CG39" i="3" s="1"/>
  <c r="CC39" i="3"/>
  <c r="CD39" i="3"/>
  <c r="CE39" i="3" s="1"/>
  <c r="CG4" i="3"/>
  <c r="CC45" i="3"/>
  <c r="CD45" i="3"/>
  <c r="CE45" i="3" s="1"/>
  <c r="CD38" i="3"/>
  <c r="CE38" i="3" s="1"/>
  <c r="CF38" i="3"/>
  <c r="CG38" i="3" s="1"/>
  <c r="CC38" i="3"/>
  <c r="CF37" i="3"/>
  <c r="CG37" i="3" s="1"/>
  <c r="CD37" i="3"/>
  <c r="CE37" i="3" s="1"/>
  <c r="CB56" i="3"/>
  <c r="CC56" i="3" l="1"/>
  <c r="CC57" i="3" s="1"/>
  <c r="CC58" i="3" s="1"/>
  <c r="CD56" i="3"/>
  <c r="CE56" i="3" s="1"/>
  <c r="CG56" i="3"/>
  <c r="CF56" i="3"/>
  <c r="CE57" i="3" l="1"/>
  <c r="CE58" i="3" s="1"/>
  <c r="CG57" i="3"/>
  <c r="CG58" i="3" s="1"/>
  <c r="CG59" i="3" l="1"/>
  <c r="CB49" i="2" l="1"/>
  <c r="CB4" i="2"/>
  <c r="CB15" i="2"/>
  <c r="CB19" i="2"/>
  <c r="CB21" i="2"/>
  <c r="CB23" i="2"/>
  <c r="CB31" i="2"/>
  <c r="CB34" i="2"/>
  <c r="CB55" i="2"/>
  <c r="CB44" i="2"/>
  <c r="CB29" i="2"/>
  <c r="CD49" i="2"/>
  <c r="CD15" i="2"/>
  <c r="CD16" i="2"/>
  <c r="CD17" i="2"/>
  <c r="CD19" i="2"/>
  <c r="CD20" i="2"/>
  <c r="CD21" i="2"/>
  <c r="CD23" i="2"/>
  <c r="CD31" i="2"/>
  <c r="CD32" i="2"/>
  <c r="CD34" i="2"/>
  <c r="CD35" i="2"/>
  <c r="CD55" i="2"/>
  <c r="CD44" i="2"/>
  <c r="CD45" i="2"/>
  <c r="CD46" i="2"/>
  <c r="CD29" i="2"/>
  <c r="CD30" i="2"/>
  <c r="BU49" i="2" l="1"/>
  <c r="BV49" i="2" s="1"/>
  <c r="BU6" i="2"/>
  <c r="BV6" i="2" s="1"/>
  <c r="BU4" i="2"/>
  <c r="BV4" i="2" s="1"/>
  <c r="BU8" i="2"/>
  <c r="BV8" i="2" s="1"/>
  <c r="BU9" i="2"/>
  <c r="BV9" i="2" s="1"/>
  <c r="BU10" i="2"/>
  <c r="BV10" i="2" s="1"/>
  <c r="BU11" i="2"/>
  <c r="BV11" i="2" s="1"/>
  <c r="BU50" i="2"/>
  <c r="BV50" i="2" s="1"/>
  <c r="BU51" i="2"/>
  <c r="BV51" i="2" s="1"/>
  <c r="BU52" i="2"/>
  <c r="BV52" i="2" s="1"/>
  <c r="BU12" i="2"/>
  <c r="BV12" i="2" s="1"/>
  <c r="BU13" i="2"/>
  <c r="BV13" i="2" s="1"/>
  <c r="BU53" i="2"/>
  <c r="BV53" i="2" s="1"/>
  <c r="BU14" i="2"/>
  <c r="BV14" i="2" s="1"/>
  <c r="BU15" i="2"/>
  <c r="BV15" i="2" s="1"/>
  <c r="BU16" i="2"/>
  <c r="BV16" i="2" s="1"/>
  <c r="BU17" i="2"/>
  <c r="BV17" i="2" s="1"/>
  <c r="BU18" i="2"/>
  <c r="BV18" i="2" s="1"/>
  <c r="BU19" i="2"/>
  <c r="BV19" i="2" s="1"/>
  <c r="BU20" i="2"/>
  <c r="BV20" i="2" s="1"/>
  <c r="BU21" i="2"/>
  <c r="BV21" i="2" s="1"/>
  <c r="BU22" i="2"/>
  <c r="BV22" i="2" s="1"/>
  <c r="BU23" i="2"/>
  <c r="BV23" i="2" s="1"/>
  <c r="BU24" i="2"/>
  <c r="BV24" i="2" s="1"/>
  <c r="BU25" i="2"/>
  <c r="BV25" i="2" s="1"/>
  <c r="BU26" i="2"/>
  <c r="BV26" i="2" s="1"/>
  <c r="BU27" i="2"/>
  <c r="BV27" i="2" s="1"/>
  <c r="BU28" i="2"/>
  <c r="BV28" i="2" s="1"/>
  <c r="BU5" i="2"/>
  <c r="BV5" i="2" s="1"/>
  <c r="BU54" i="2"/>
  <c r="BV54" i="2" s="1"/>
  <c r="BU31" i="2"/>
  <c r="BV31" i="2" s="1"/>
  <c r="BU32" i="2"/>
  <c r="BV32" i="2" s="1"/>
  <c r="BU33" i="2"/>
  <c r="BV33" i="2" s="1"/>
  <c r="BU34" i="2"/>
  <c r="BV34" i="2" s="1"/>
  <c r="BU35" i="2"/>
  <c r="BV35" i="2" s="1"/>
  <c r="BU36" i="2"/>
  <c r="BV36" i="2" s="1"/>
  <c r="BU55" i="2"/>
  <c r="BV55" i="2" s="1"/>
  <c r="BU7" i="2"/>
  <c r="BV7" i="2" s="1"/>
  <c r="BU44" i="2"/>
  <c r="BV44" i="2" s="1"/>
  <c r="BU45" i="2"/>
  <c r="BV45" i="2" s="1"/>
  <c r="BU46" i="2"/>
  <c r="BV46" i="2" s="1"/>
  <c r="BU47" i="2"/>
  <c r="BV47" i="2" s="1"/>
  <c r="BU39" i="2"/>
  <c r="BV39" i="2" s="1"/>
  <c r="BU40" i="2"/>
  <c r="BV40" i="2" s="1"/>
  <c r="BU41" i="2"/>
  <c r="BV41" i="2" s="1"/>
  <c r="BU42" i="2"/>
  <c r="BV42" i="2" s="1"/>
  <c r="BU29" i="2"/>
  <c r="BV29" i="2" s="1"/>
  <c r="BU30" i="2"/>
  <c r="BV30" i="2" s="1"/>
  <c r="BU37" i="2"/>
  <c r="BV37" i="2" s="1"/>
  <c r="BU43" i="2"/>
  <c r="BV43" i="2" s="1"/>
  <c r="BU38" i="2"/>
  <c r="BV38" i="2" s="1"/>
  <c r="BU48" i="2"/>
  <c r="BV48" i="2" s="1"/>
  <c r="BR49" i="2"/>
  <c r="BS49" i="2" s="1"/>
  <c r="BR6" i="2"/>
  <c r="BS6" i="2" s="1"/>
  <c r="BR4" i="2"/>
  <c r="BS4" i="2" s="1"/>
  <c r="BR8" i="2"/>
  <c r="BS8" i="2" s="1"/>
  <c r="BR9" i="2"/>
  <c r="BS9" i="2" s="1"/>
  <c r="BR10" i="2"/>
  <c r="BS10" i="2" s="1"/>
  <c r="BR11" i="2"/>
  <c r="BS11" i="2" s="1"/>
  <c r="BR50" i="2"/>
  <c r="BS50" i="2" s="1"/>
  <c r="BR51" i="2"/>
  <c r="BS51" i="2" s="1"/>
  <c r="BR52" i="2"/>
  <c r="BS52" i="2" s="1"/>
  <c r="BR12" i="2"/>
  <c r="BS12" i="2" s="1"/>
  <c r="BR13" i="2"/>
  <c r="BS13" i="2" s="1"/>
  <c r="BR53" i="2"/>
  <c r="BS53" i="2" s="1"/>
  <c r="BR14" i="2"/>
  <c r="BS14" i="2" s="1"/>
  <c r="BR15" i="2"/>
  <c r="BS15" i="2" s="1"/>
  <c r="BR16" i="2"/>
  <c r="BS16" i="2" s="1"/>
  <c r="BR17" i="2"/>
  <c r="BS17" i="2" s="1"/>
  <c r="BR18" i="2"/>
  <c r="BS18" i="2" s="1"/>
  <c r="BR19" i="2"/>
  <c r="BS19" i="2" s="1"/>
  <c r="BR20" i="2"/>
  <c r="BS20" i="2" s="1"/>
  <c r="BR21" i="2"/>
  <c r="BS21" i="2" s="1"/>
  <c r="BR22" i="2"/>
  <c r="BS22" i="2" s="1"/>
  <c r="BR23" i="2"/>
  <c r="BS23" i="2" s="1"/>
  <c r="BR24" i="2"/>
  <c r="BS24" i="2" s="1"/>
  <c r="BR25" i="2"/>
  <c r="BS25" i="2" s="1"/>
  <c r="BR26" i="2"/>
  <c r="BS26" i="2" s="1"/>
  <c r="BR27" i="2"/>
  <c r="BS27" i="2" s="1"/>
  <c r="BR28" i="2"/>
  <c r="BS28" i="2" s="1"/>
  <c r="BR5" i="2"/>
  <c r="BS5" i="2" s="1"/>
  <c r="BR54" i="2"/>
  <c r="BS54" i="2" s="1"/>
  <c r="BR31" i="2"/>
  <c r="BS31" i="2" s="1"/>
  <c r="BR32" i="2"/>
  <c r="BS32" i="2" s="1"/>
  <c r="BR33" i="2"/>
  <c r="BS33" i="2" s="1"/>
  <c r="BR34" i="2"/>
  <c r="BS34" i="2" s="1"/>
  <c r="BR35" i="2"/>
  <c r="BS35" i="2" s="1"/>
  <c r="BR36" i="2"/>
  <c r="BS36" i="2" s="1"/>
  <c r="BR55" i="2"/>
  <c r="BS55" i="2" s="1"/>
  <c r="BR7" i="2"/>
  <c r="BS7" i="2" s="1"/>
  <c r="BR44" i="2"/>
  <c r="BS44" i="2" s="1"/>
  <c r="BR45" i="2"/>
  <c r="BS45" i="2" s="1"/>
  <c r="BR46" i="2"/>
  <c r="BS46" i="2" s="1"/>
  <c r="BR47" i="2"/>
  <c r="BS47" i="2" s="1"/>
  <c r="BR39" i="2"/>
  <c r="BS39" i="2" s="1"/>
  <c r="BR40" i="2"/>
  <c r="BS40" i="2" s="1"/>
  <c r="BR41" i="2"/>
  <c r="BS41" i="2" s="1"/>
  <c r="BR42" i="2"/>
  <c r="BS42" i="2" s="1"/>
  <c r="BR29" i="2"/>
  <c r="BS29" i="2" s="1"/>
  <c r="BR30" i="2"/>
  <c r="BS30" i="2" s="1"/>
  <c r="BR37" i="2"/>
  <c r="BS37" i="2" s="1"/>
  <c r="BR43" i="2"/>
  <c r="BS43" i="2" s="1"/>
  <c r="BR38" i="2"/>
  <c r="BS38" i="2" s="1"/>
  <c r="BR48" i="2"/>
  <c r="BS48" i="2" s="1"/>
  <c r="BO52" i="2"/>
  <c r="BP52" i="2" s="1"/>
  <c r="BO12" i="2"/>
  <c r="BP12" i="2" s="1"/>
  <c r="BO13" i="2"/>
  <c r="BP13" i="2" s="1"/>
  <c r="BO53" i="2"/>
  <c r="BP53" i="2" s="1"/>
  <c r="BO14" i="2"/>
  <c r="BP14" i="2" s="1"/>
  <c r="BO15" i="2"/>
  <c r="BP15" i="2" s="1"/>
  <c r="BO16" i="2"/>
  <c r="BP16" i="2" s="1"/>
  <c r="BO17" i="2"/>
  <c r="BP17" i="2" s="1"/>
  <c r="BO18" i="2"/>
  <c r="BP18" i="2" s="1"/>
  <c r="BO19" i="2"/>
  <c r="BP19" i="2" s="1"/>
  <c r="BO20" i="2"/>
  <c r="BP20" i="2" s="1"/>
  <c r="BO21" i="2"/>
  <c r="BP21" i="2" s="1"/>
  <c r="BO22" i="2"/>
  <c r="BP22" i="2" s="1"/>
  <c r="BO23" i="2"/>
  <c r="BP23" i="2" s="1"/>
  <c r="BO24" i="2"/>
  <c r="BP24" i="2" s="1"/>
  <c r="BO25" i="2"/>
  <c r="BP25" i="2" s="1"/>
  <c r="BO26" i="2"/>
  <c r="BP26" i="2" s="1"/>
  <c r="BO27" i="2"/>
  <c r="BP27" i="2" s="1"/>
  <c r="BO28" i="2"/>
  <c r="BP28" i="2" s="1"/>
  <c r="BO5" i="2"/>
  <c r="BP5" i="2" s="1"/>
  <c r="BO54" i="2"/>
  <c r="BP54" i="2" s="1"/>
  <c r="BO31" i="2"/>
  <c r="BP31" i="2" s="1"/>
  <c r="BO32" i="2"/>
  <c r="BP32" i="2" s="1"/>
  <c r="BO33" i="2"/>
  <c r="BP33" i="2" s="1"/>
  <c r="BO34" i="2"/>
  <c r="BP34" i="2" s="1"/>
  <c r="BO35" i="2"/>
  <c r="BP35" i="2" s="1"/>
  <c r="BO36" i="2"/>
  <c r="BP36" i="2" s="1"/>
  <c r="BO55" i="2"/>
  <c r="BP55" i="2" s="1"/>
  <c r="BO7" i="2"/>
  <c r="BP7" i="2" s="1"/>
  <c r="BO44" i="2"/>
  <c r="BP44" i="2" s="1"/>
  <c r="BO45" i="2"/>
  <c r="BP45" i="2" s="1"/>
  <c r="BO46" i="2"/>
  <c r="BP46" i="2" s="1"/>
  <c r="BO47" i="2"/>
  <c r="BP47" i="2" s="1"/>
  <c r="BO39" i="2"/>
  <c r="BP39" i="2" s="1"/>
  <c r="BO40" i="2"/>
  <c r="BP40" i="2" s="1"/>
  <c r="BO41" i="2"/>
  <c r="BP41" i="2" s="1"/>
  <c r="BO42" i="2"/>
  <c r="BP42" i="2" s="1"/>
  <c r="BO29" i="2"/>
  <c r="BP29" i="2" s="1"/>
  <c r="BO30" i="2"/>
  <c r="BP30" i="2" s="1"/>
  <c r="BO37" i="2"/>
  <c r="BP37" i="2" s="1"/>
  <c r="BO43" i="2"/>
  <c r="BP43" i="2" s="1"/>
  <c r="BO38" i="2"/>
  <c r="BP38" i="2" s="1"/>
  <c r="BO49" i="2"/>
  <c r="BP49" i="2" s="1"/>
  <c r="BO6" i="2"/>
  <c r="BP6" i="2" s="1"/>
  <c r="BO4" i="2"/>
  <c r="BP4" i="2" s="1"/>
  <c r="BO8" i="2"/>
  <c r="BP8" i="2" s="1"/>
  <c r="BO9" i="2"/>
  <c r="BP9" i="2" s="1"/>
  <c r="BO10" i="2"/>
  <c r="BP10" i="2" s="1"/>
  <c r="BO11" i="2"/>
  <c r="BP11" i="2" s="1"/>
  <c r="BO50" i="2"/>
  <c r="BP50" i="2" s="1"/>
  <c r="BO51" i="2"/>
  <c r="BP51" i="2" s="1"/>
  <c r="BO48" i="2"/>
  <c r="BP48" i="2" s="1"/>
  <c r="BL49" i="2" l="1"/>
  <c r="BM49" i="2" s="1"/>
  <c r="BL6" i="2"/>
  <c r="BM6" i="2" s="1"/>
  <c r="BL4" i="2"/>
  <c r="BM4" i="2" s="1"/>
  <c r="BL8" i="2"/>
  <c r="BM8" i="2" s="1"/>
  <c r="BL9" i="2"/>
  <c r="BM9" i="2" s="1"/>
  <c r="BL10" i="2"/>
  <c r="BM10" i="2" s="1"/>
  <c r="BL11" i="2"/>
  <c r="BM11" i="2" s="1"/>
  <c r="BL50" i="2"/>
  <c r="BM50" i="2" s="1"/>
  <c r="BL51" i="2"/>
  <c r="BM51" i="2" s="1"/>
  <c r="BL52" i="2"/>
  <c r="BM52" i="2" s="1"/>
  <c r="BL12" i="2"/>
  <c r="BM12" i="2" s="1"/>
  <c r="BL13" i="2"/>
  <c r="BM13" i="2" s="1"/>
  <c r="BL53" i="2"/>
  <c r="BM53" i="2" s="1"/>
  <c r="BL14" i="2"/>
  <c r="BM14" i="2" s="1"/>
  <c r="BL15" i="2"/>
  <c r="BM15" i="2" s="1"/>
  <c r="BL16" i="2"/>
  <c r="BM16" i="2" s="1"/>
  <c r="BL17" i="2"/>
  <c r="BM17" i="2" s="1"/>
  <c r="BL18" i="2"/>
  <c r="BM18" i="2" s="1"/>
  <c r="BL19" i="2"/>
  <c r="BM19" i="2" s="1"/>
  <c r="BL20" i="2"/>
  <c r="BM20" i="2" s="1"/>
  <c r="BL21" i="2"/>
  <c r="BM21" i="2" s="1"/>
  <c r="BL22" i="2"/>
  <c r="BM22" i="2" s="1"/>
  <c r="BL23" i="2"/>
  <c r="BM23" i="2" s="1"/>
  <c r="BL24" i="2"/>
  <c r="BM24" i="2" s="1"/>
  <c r="BL25" i="2"/>
  <c r="BM25" i="2" s="1"/>
  <c r="BL26" i="2"/>
  <c r="BM26" i="2" s="1"/>
  <c r="BL27" i="2"/>
  <c r="BM27" i="2" s="1"/>
  <c r="BL28" i="2"/>
  <c r="BM28" i="2" s="1"/>
  <c r="BY28" i="2" s="1"/>
  <c r="BL5" i="2"/>
  <c r="BM5" i="2" s="1"/>
  <c r="BL54" i="2"/>
  <c r="BM54" i="2" s="1"/>
  <c r="BL31" i="2"/>
  <c r="BM31" i="2" s="1"/>
  <c r="BL32" i="2"/>
  <c r="BM32" i="2" s="1"/>
  <c r="BL33" i="2"/>
  <c r="BM33" i="2" s="1"/>
  <c r="BL34" i="2"/>
  <c r="BM34" i="2" s="1"/>
  <c r="BL35" i="2"/>
  <c r="BM35" i="2" s="1"/>
  <c r="BL36" i="2"/>
  <c r="BM36" i="2" s="1"/>
  <c r="BL55" i="2"/>
  <c r="BM55" i="2" s="1"/>
  <c r="BL7" i="2"/>
  <c r="BM7" i="2" s="1"/>
  <c r="BL44" i="2"/>
  <c r="BM44" i="2" s="1"/>
  <c r="BL45" i="2"/>
  <c r="BM45" i="2" s="1"/>
  <c r="BL46" i="2"/>
  <c r="BM46" i="2" s="1"/>
  <c r="BL47" i="2"/>
  <c r="BM47" i="2" s="1"/>
  <c r="BL39" i="2"/>
  <c r="BM39" i="2" s="1"/>
  <c r="BL40" i="2"/>
  <c r="BM40" i="2" s="1"/>
  <c r="BL41" i="2"/>
  <c r="BM41" i="2" s="1"/>
  <c r="BL42" i="2"/>
  <c r="BM42" i="2" s="1"/>
  <c r="BL29" i="2"/>
  <c r="BM29" i="2" s="1"/>
  <c r="BL30" i="2"/>
  <c r="BM30" i="2" s="1"/>
  <c r="BL37" i="2"/>
  <c r="BM37" i="2" s="1"/>
  <c r="BL43" i="2"/>
  <c r="BM43" i="2" s="1"/>
  <c r="BL38" i="2"/>
  <c r="BM38" i="2" s="1"/>
  <c r="BL48" i="2"/>
  <c r="BM48" i="2" s="1"/>
  <c r="BI49" i="2"/>
  <c r="BJ49" i="2" s="1"/>
  <c r="BI6" i="2"/>
  <c r="BJ6" i="2" s="1"/>
  <c r="BI4" i="2"/>
  <c r="BJ4" i="2" s="1"/>
  <c r="BI8" i="2"/>
  <c r="BJ8" i="2" s="1"/>
  <c r="BI9" i="2"/>
  <c r="BJ9" i="2" s="1"/>
  <c r="BI10" i="2"/>
  <c r="BJ10" i="2" s="1"/>
  <c r="BI11" i="2"/>
  <c r="BJ11" i="2" s="1"/>
  <c r="BI50" i="2"/>
  <c r="BJ50" i="2" s="1"/>
  <c r="BI51" i="2"/>
  <c r="BJ51" i="2" s="1"/>
  <c r="BI52" i="2"/>
  <c r="BJ52" i="2" s="1"/>
  <c r="BI12" i="2"/>
  <c r="BJ12" i="2" s="1"/>
  <c r="BI13" i="2"/>
  <c r="BJ13" i="2" s="1"/>
  <c r="BI53" i="2"/>
  <c r="BJ53" i="2" s="1"/>
  <c r="BI14" i="2"/>
  <c r="BJ14" i="2" s="1"/>
  <c r="BI15" i="2"/>
  <c r="BJ15" i="2" s="1"/>
  <c r="BI16" i="2"/>
  <c r="BJ16" i="2" s="1"/>
  <c r="BI17" i="2"/>
  <c r="BJ17" i="2" s="1"/>
  <c r="BI18" i="2"/>
  <c r="BJ18" i="2" s="1"/>
  <c r="BI19" i="2"/>
  <c r="BJ19" i="2" s="1"/>
  <c r="BI20" i="2"/>
  <c r="BJ20" i="2" s="1"/>
  <c r="BI21" i="2"/>
  <c r="BJ21" i="2" s="1"/>
  <c r="BI22" i="2"/>
  <c r="BJ22" i="2" s="1"/>
  <c r="BI23" i="2"/>
  <c r="BJ23" i="2" s="1"/>
  <c r="BI24" i="2"/>
  <c r="BJ24" i="2" s="1"/>
  <c r="BI25" i="2"/>
  <c r="BJ25" i="2" s="1"/>
  <c r="BI26" i="2"/>
  <c r="BJ26" i="2" s="1"/>
  <c r="BI27" i="2"/>
  <c r="BJ27" i="2" s="1"/>
  <c r="BI28" i="2"/>
  <c r="BJ28" i="2" s="1"/>
  <c r="BI5" i="2"/>
  <c r="BJ5" i="2" s="1"/>
  <c r="BI54" i="2"/>
  <c r="BJ54" i="2" s="1"/>
  <c r="BI31" i="2"/>
  <c r="BJ31" i="2" s="1"/>
  <c r="BI32" i="2"/>
  <c r="BJ32" i="2" s="1"/>
  <c r="BI33" i="2"/>
  <c r="BJ33" i="2" s="1"/>
  <c r="BI34" i="2"/>
  <c r="BJ34" i="2" s="1"/>
  <c r="BI35" i="2"/>
  <c r="BJ35" i="2" s="1"/>
  <c r="BI36" i="2"/>
  <c r="BJ36" i="2" s="1"/>
  <c r="BI55" i="2"/>
  <c r="BJ55" i="2" s="1"/>
  <c r="BI7" i="2"/>
  <c r="BJ7" i="2" s="1"/>
  <c r="BI44" i="2"/>
  <c r="BJ44" i="2" s="1"/>
  <c r="BI45" i="2"/>
  <c r="BJ45" i="2" s="1"/>
  <c r="BI46" i="2"/>
  <c r="BJ46" i="2" s="1"/>
  <c r="BI47" i="2"/>
  <c r="BJ47" i="2" s="1"/>
  <c r="BI39" i="2"/>
  <c r="BJ39" i="2" s="1"/>
  <c r="BI40" i="2"/>
  <c r="BJ40" i="2" s="1"/>
  <c r="BI41" i="2"/>
  <c r="BJ41" i="2" s="1"/>
  <c r="BI42" i="2"/>
  <c r="BJ42" i="2" s="1"/>
  <c r="BI29" i="2"/>
  <c r="BJ29" i="2" s="1"/>
  <c r="BI30" i="2"/>
  <c r="BJ30" i="2" s="1"/>
  <c r="BI37" i="2"/>
  <c r="BJ37" i="2" s="1"/>
  <c r="BI43" i="2"/>
  <c r="BJ43" i="2" s="1"/>
  <c r="BI38" i="2"/>
  <c r="BJ38" i="2" s="1"/>
  <c r="BI48" i="2"/>
  <c r="BJ48" i="2" s="1"/>
  <c r="BF49" i="2"/>
  <c r="BG49" i="2" s="1"/>
  <c r="BF6" i="2"/>
  <c r="BG6" i="2" s="1"/>
  <c r="BF4" i="2"/>
  <c r="BG4" i="2" s="1"/>
  <c r="BF8" i="2"/>
  <c r="BG8" i="2" s="1"/>
  <c r="BF9" i="2"/>
  <c r="BG9" i="2" s="1"/>
  <c r="BF10" i="2"/>
  <c r="BG10" i="2" s="1"/>
  <c r="BF11" i="2"/>
  <c r="BG11" i="2" s="1"/>
  <c r="BF50" i="2"/>
  <c r="BG50" i="2" s="1"/>
  <c r="BF51" i="2"/>
  <c r="BG51" i="2" s="1"/>
  <c r="BF52" i="2"/>
  <c r="BG52" i="2" s="1"/>
  <c r="BF12" i="2"/>
  <c r="BG12" i="2" s="1"/>
  <c r="BF13" i="2"/>
  <c r="BG13" i="2" s="1"/>
  <c r="BF53" i="2"/>
  <c r="BG53" i="2" s="1"/>
  <c r="BF14" i="2"/>
  <c r="BG14" i="2" s="1"/>
  <c r="BF15" i="2"/>
  <c r="BG15" i="2" s="1"/>
  <c r="BF16" i="2"/>
  <c r="BG16" i="2" s="1"/>
  <c r="BF17" i="2"/>
  <c r="BG17" i="2" s="1"/>
  <c r="BF18" i="2"/>
  <c r="BG18" i="2" s="1"/>
  <c r="BF19" i="2"/>
  <c r="BG19" i="2" s="1"/>
  <c r="BF20" i="2"/>
  <c r="BG20" i="2" s="1"/>
  <c r="BF21" i="2"/>
  <c r="BG21" i="2" s="1"/>
  <c r="BF22" i="2"/>
  <c r="BG22" i="2" s="1"/>
  <c r="BF23" i="2"/>
  <c r="BG23" i="2" s="1"/>
  <c r="BF24" i="2"/>
  <c r="BG24" i="2" s="1"/>
  <c r="BF25" i="2"/>
  <c r="BG25" i="2" s="1"/>
  <c r="BF26" i="2"/>
  <c r="BG26" i="2" s="1"/>
  <c r="BF27" i="2"/>
  <c r="BG27" i="2" s="1"/>
  <c r="BF28" i="2"/>
  <c r="BG28" i="2" s="1"/>
  <c r="BF5" i="2"/>
  <c r="BG5" i="2" s="1"/>
  <c r="BF54" i="2"/>
  <c r="BG54" i="2" s="1"/>
  <c r="BF31" i="2"/>
  <c r="BG31" i="2" s="1"/>
  <c r="BF32" i="2"/>
  <c r="BG32" i="2" s="1"/>
  <c r="BF33" i="2"/>
  <c r="BG33" i="2" s="1"/>
  <c r="BF34" i="2"/>
  <c r="BG34" i="2" s="1"/>
  <c r="BF35" i="2"/>
  <c r="BG35" i="2" s="1"/>
  <c r="BF36" i="2"/>
  <c r="BG36" i="2" s="1"/>
  <c r="BF55" i="2"/>
  <c r="BG55" i="2" s="1"/>
  <c r="BF7" i="2"/>
  <c r="BG7" i="2" s="1"/>
  <c r="BF44" i="2"/>
  <c r="BG44" i="2" s="1"/>
  <c r="BF45" i="2"/>
  <c r="BG45" i="2" s="1"/>
  <c r="BF46" i="2"/>
  <c r="BG46" i="2" s="1"/>
  <c r="BF47" i="2"/>
  <c r="BG47" i="2" s="1"/>
  <c r="BF39" i="2"/>
  <c r="BG39" i="2" s="1"/>
  <c r="BF40" i="2"/>
  <c r="BG40" i="2" s="1"/>
  <c r="BF41" i="2"/>
  <c r="BG41" i="2" s="1"/>
  <c r="BF42" i="2"/>
  <c r="BG42" i="2" s="1"/>
  <c r="BF29" i="2"/>
  <c r="BG29" i="2" s="1"/>
  <c r="BF30" i="2"/>
  <c r="BG30" i="2" s="1"/>
  <c r="BF37" i="2"/>
  <c r="BG37" i="2" s="1"/>
  <c r="BF43" i="2"/>
  <c r="BG43" i="2" s="1"/>
  <c r="BF38" i="2"/>
  <c r="BG38" i="2" s="1"/>
  <c r="BF48" i="2"/>
  <c r="BG48" i="2" s="1"/>
  <c r="BC49" i="2"/>
  <c r="BD49" i="2" s="1"/>
  <c r="BC6" i="2"/>
  <c r="BD6" i="2" s="1"/>
  <c r="BC4" i="2"/>
  <c r="BD4" i="2" s="1"/>
  <c r="BC8" i="2"/>
  <c r="BD8" i="2" s="1"/>
  <c r="BC9" i="2"/>
  <c r="BD9" i="2" s="1"/>
  <c r="BC10" i="2"/>
  <c r="BD10" i="2" s="1"/>
  <c r="BC11" i="2"/>
  <c r="BD11" i="2" s="1"/>
  <c r="BC50" i="2"/>
  <c r="BD50" i="2" s="1"/>
  <c r="BC51" i="2"/>
  <c r="BD51" i="2" s="1"/>
  <c r="BC52" i="2"/>
  <c r="BD52" i="2" s="1"/>
  <c r="BC12" i="2"/>
  <c r="BD12" i="2" s="1"/>
  <c r="BC13" i="2"/>
  <c r="BD13" i="2" s="1"/>
  <c r="BC53" i="2"/>
  <c r="BD53" i="2" s="1"/>
  <c r="BC14" i="2"/>
  <c r="BD14" i="2" s="1"/>
  <c r="BC15" i="2"/>
  <c r="BD15" i="2" s="1"/>
  <c r="BC16" i="2"/>
  <c r="BD16" i="2" s="1"/>
  <c r="BC17" i="2"/>
  <c r="BD17" i="2" s="1"/>
  <c r="BC18" i="2"/>
  <c r="BD18" i="2" s="1"/>
  <c r="BC19" i="2"/>
  <c r="BD19" i="2" s="1"/>
  <c r="BC20" i="2"/>
  <c r="BD20" i="2" s="1"/>
  <c r="BC21" i="2"/>
  <c r="BD21" i="2" s="1"/>
  <c r="BC22" i="2"/>
  <c r="BD22" i="2" s="1"/>
  <c r="BC23" i="2"/>
  <c r="BD23" i="2" s="1"/>
  <c r="BC24" i="2"/>
  <c r="BD24" i="2" s="1"/>
  <c r="BC25" i="2"/>
  <c r="BD25" i="2" s="1"/>
  <c r="BC26" i="2"/>
  <c r="BD26" i="2" s="1"/>
  <c r="BC27" i="2"/>
  <c r="BD27" i="2" s="1"/>
  <c r="BC28" i="2"/>
  <c r="BD28" i="2" s="1"/>
  <c r="BC5" i="2"/>
  <c r="BD5" i="2" s="1"/>
  <c r="BC54" i="2"/>
  <c r="BD54" i="2" s="1"/>
  <c r="BC31" i="2"/>
  <c r="BD31" i="2" s="1"/>
  <c r="BC32" i="2"/>
  <c r="BD32" i="2" s="1"/>
  <c r="BC33" i="2"/>
  <c r="BD33" i="2" s="1"/>
  <c r="BC34" i="2"/>
  <c r="BD34" i="2" s="1"/>
  <c r="BC35" i="2"/>
  <c r="BD35" i="2" s="1"/>
  <c r="BC36" i="2"/>
  <c r="BD36" i="2" s="1"/>
  <c r="BC55" i="2"/>
  <c r="BD55" i="2" s="1"/>
  <c r="BC7" i="2"/>
  <c r="BD7" i="2" s="1"/>
  <c r="BC44" i="2"/>
  <c r="BD44" i="2" s="1"/>
  <c r="BC45" i="2"/>
  <c r="BD45" i="2" s="1"/>
  <c r="BC46" i="2"/>
  <c r="BD46" i="2" s="1"/>
  <c r="BC47" i="2"/>
  <c r="BD47" i="2" s="1"/>
  <c r="BC39" i="2"/>
  <c r="BD39" i="2" s="1"/>
  <c r="BC40" i="2"/>
  <c r="BD40" i="2" s="1"/>
  <c r="BC41" i="2"/>
  <c r="BD41" i="2" s="1"/>
  <c r="BC42" i="2"/>
  <c r="BD42" i="2" s="1"/>
  <c r="BY42" i="2" s="1"/>
  <c r="BC29" i="2"/>
  <c r="BD29" i="2" s="1"/>
  <c r="BC30" i="2"/>
  <c r="BD30" i="2" s="1"/>
  <c r="BC37" i="2"/>
  <c r="BD37" i="2" s="1"/>
  <c r="BC43" i="2"/>
  <c r="BD43" i="2" s="1"/>
  <c r="BC38" i="2"/>
  <c r="BD38" i="2" s="1"/>
  <c r="BC48" i="2"/>
  <c r="BD48" i="2" s="1"/>
  <c r="AZ49" i="2"/>
  <c r="BA49" i="2" s="1"/>
  <c r="AZ6" i="2"/>
  <c r="BA6" i="2" s="1"/>
  <c r="AZ4" i="2"/>
  <c r="BA4" i="2" s="1"/>
  <c r="AZ8" i="2"/>
  <c r="BA8" i="2" s="1"/>
  <c r="AZ9" i="2"/>
  <c r="BA9" i="2" s="1"/>
  <c r="AZ10" i="2"/>
  <c r="BA10" i="2" s="1"/>
  <c r="AZ11" i="2"/>
  <c r="BA11" i="2" s="1"/>
  <c r="AZ50" i="2"/>
  <c r="BA50" i="2" s="1"/>
  <c r="AZ51" i="2"/>
  <c r="BA51" i="2" s="1"/>
  <c r="AZ52" i="2"/>
  <c r="BA52" i="2" s="1"/>
  <c r="AZ12" i="2"/>
  <c r="BA12" i="2" s="1"/>
  <c r="AZ13" i="2"/>
  <c r="BA13" i="2" s="1"/>
  <c r="AZ53" i="2"/>
  <c r="BA53" i="2" s="1"/>
  <c r="AZ14" i="2"/>
  <c r="BA14" i="2" s="1"/>
  <c r="AZ15" i="2"/>
  <c r="BA15" i="2" s="1"/>
  <c r="AZ16" i="2"/>
  <c r="BA16" i="2" s="1"/>
  <c r="AZ17" i="2"/>
  <c r="BA17" i="2" s="1"/>
  <c r="AZ18" i="2"/>
  <c r="BA18" i="2" s="1"/>
  <c r="AZ19" i="2"/>
  <c r="BA19" i="2" s="1"/>
  <c r="AZ20" i="2"/>
  <c r="BA20" i="2" s="1"/>
  <c r="AZ21" i="2"/>
  <c r="BA21" i="2" s="1"/>
  <c r="AZ22" i="2"/>
  <c r="BA22" i="2" s="1"/>
  <c r="AZ23" i="2"/>
  <c r="BA23" i="2" s="1"/>
  <c r="AZ24" i="2"/>
  <c r="BA24" i="2" s="1"/>
  <c r="AZ25" i="2"/>
  <c r="BA25" i="2" s="1"/>
  <c r="AZ26" i="2"/>
  <c r="BA26" i="2" s="1"/>
  <c r="AZ27" i="2"/>
  <c r="BA27" i="2" s="1"/>
  <c r="AZ28" i="2"/>
  <c r="BA28" i="2" s="1"/>
  <c r="AZ5" i="2"/>
  <c r="BA5" i="2" s="1"/>
  <c r="AZ54" i="2"/>
  <c r="BA54" i="2" s="1"/>
  <c r="AZ31" i="2"/>
  <c r="BA31" i="2" s="1"/>
  <c r="AZ32" i="2"/>
  <c r="BA32" i="2" s="1"/>
  <c r="AZ33" i="2"/>
  <c r="BA33" i="2" s="1"/>
  <c r="AZ34" i="2"/>
  <c r="BA34" i="2" s="1"/>
  <c r="AZ35" i="2"/>
  <c r="BA35" i="2" s="1"/>
  <c r="AZ36" i="2"/>
  <c r="BA36" i="2" s="1"/>
  <c r="AZ55" i="2"/>
  <c r="BA55" i="2" s="1"/>
  <c r="AZ7" i="2"/>
  <c r="BA7" i="2" s="1"/>
  <c r="AZ44" i="2"/>
  <c r="BA44" i="2" s="1"/>
  <c r="AZ45" i="2"/>
  <c r="BA45" i="2" s="1"/>
  <c r="AZ46" i="2"/>
  <c r="BA46" i="2" s="1"/>
  <c r="AZ47" i="2"/>
  <c r="BA47" i="2" s="1"/>
  <c r="AZ39" i="2"/>
  <c r="BA39" i="2" s="1"/>
  <c r="AZ40" i="2"/>
  <c r="BA40" i="2" s="1"/>
  <c r="AZ41" i="2"/>
  <c r="BA41" i="2" s="1"/>
  <c r="AZ42" i="2"/>
  <c r="BA42" i="2" s="1"/>
  <c r="AZ29" i="2"/>
  <c r="BA29" i="2" s="1"/>
  <c r="AZ30" i="2"/>
  <c r="BA30" i="2" s="1"/>
  <c r="AZ37" i="2"/>
  <c r="BA37" i="2" s="1"/>
  <c r="AZ43" i="2"/>
  <c r="BA43" i="2" s="1"/>
  <c r="AZ38" i="2"/>
  <c r="BA38" i="2" s="1"/>
  <c r="AZ48" i="2"/>
  <c r="BA48" i="2" s="1"/>
  <c r="AW49" i="2"/>
  <c r="AX49" i="2" s="1"/>
  <c r="AW6" i="2"/>
  <c r="AX6" i="2" s="1"/>
  <c r="AW4" i="2"/>
  <c r="AX4" i="2" s="1"/>
  <c r="AW8" i="2"/>
  <c r="AX8" i="2" s="1"/>
  <c r="AW9" i="2"/>
  <c r="AX9" i="2" s="1"/>
  <c r="AW10" i="2"/>
  <c r="AX10" i="2" s="1"/>
  <c r="AW11" i="2"/>
  <c r="AX11" i="2" s="1"/>
  <c r="AW50" i="2"/>
  <c r="AX50" i="2" s="1"/>
  <c r="AW51" i="2"/>
  <c r="AX51" i="2" s="1"/>
  <c r="AW52" i="2"/>
  <c r="AX52" i="2" s="1"/>
  <c r="AW12" i="2"/>
  <c r="AX12" i="2" s="1"/>
  <c r="AW13" i="2"/>
  <c r="AX13" i="2" s="1"/>
  <c r="AW53" i="2"/>
  <c r="AX53" i="2" s="1"/>
  <c r="AW14" i="2"/>
  <c r="AX14" i="2" s="1"/>
  <c r="AW15" i="2"/>
  <c r="AX15" i="2" s="1"/>
  <c r="AW16" i="2"/>
  <c r="AX16" i="2" s="1"/>
  <c r="AW17" i="2"/>
  <c r="AX17" i="2" s="1"/>
  <c r="AW18" i="2"/>
  <c r="AX18" i="2" s="1"/>
  <c r="AW19" i="2"/>
  <c r="AX19" i="2" s="1"/>
  <c r="AW20" i="2"/>
  <c r="AX20" i="2" s="1"/>
  <c r="AW21" i="2"/>
  <c r="AX21" i="2" s="1"/>
  <c r="AW22" i="2"/>
  <c r="AX22" i="2" s="1"/>
  <c r="AW23" i="2"/>
  <c r="AX23" i="2" s="1"/>
  <c r="AW24" i="2"/>
  <c r="AX24" i="2" s="1"/>
  <c r="AW25" i="2"/>
  <c r="AX25" i="2" s="1"/>
  <c r="AW26" i="2"/>
  <c r="AX26" i="2" s="1"/>
  <c r="AW27" i="2"/>
  <c r="AX27" i="2" s="1"/>
  <c r="AW28" i="2"/>
  <c r="AX28" i="2" s="1"/>
  <c r="AW5" i="2"/>
  <c r="AX5" i="2" s="1"/>
  <c r="AW54" i="2"/>
  <c r="AX54" i="2" s="1"/>
  <c r="AW31" i="2"/>
  <c r="AX31" i="2" s="1"/>
  <c r="AW32" i="2"/>
  <c r="AX32" i="2" s="1"/>
  <c r="AW33" i="2"/>
  <c r="AX33" i="2" s="1"/>
  <c r="AW34" i="2"/>
  <c r="AX34" i="2" s="1"/>
  <c r="AW35" i="2"/>
  <c r="AX35" i="2" s="1"/>
  <c r="AW36" i="2"/>
  <c r="AX36" i="2" s="1"/>
  <c r="AW55" i="2"/>
  <c r="AX55" i="2" s="1"/>
  <c r="AW7" i="2"/>
  <c r="AX7" i="2" s="1"/>
  <c r="AW44" i="2"/>
  <c r="AX44" i="2" s="1"/>
  <c r="AW45" i="2"/>
  <c r="AX45" i="2" s="1"/>
  <c r="AW46" i="2"/>
  <c r="AX46" i="2" s="1"/>
  <c r="AW47" i="2"/>
  <c r="AX47" i="2" s="1"/>
  <c r="AW39" i="2"/>
  <c r="AX39" i="2" s="1"/>
  <c r="AW40" i="2"/>
  <c r="AX40" i="2" s="1"/>
  <c r="AW41" i="2"/>
  <c r="AX41" i="2" s="1"/>
  <c r="AW42" i="2"/>
  <c r="AX42" i="2" s="1"/>
  <c r="AW29" i="2"/>
  <c r="AX29" i="2" s="1"/>
  <c r="AW30" i="2"/>
  <c r="AX30" i="2" s="1"/>
  <c r="AW37" i="2"/>
  <c r="AX37" i="2" s="1"/>
  <c r="AW43" i="2"/>
  <c r="AX43" i="2" s="1"/>
  <c r="AW38" i="2"/>
  <c r="AX38" i="2" s="1"/>
  <c r="AW48" i="2"/>
  <c r="AX48" i="2" s="1"/>
  <c r="AT49" i="2"/>
  <c r="AU49" i="2" s="1"/>
  <c r="AT6" i="2"/>
  <c r="AU6" i="2" s="1"/>
  <c r="AT4" i="2"/>
  <c r="AU4" i="2" s="1"/>
  <c r="AT8" i="2"/>
  <c r="AU8" i="2" s="1"/>
  <c r="AT9" i="2"/>
  <c r="AU9" i="2" s="1"/>
  <c r="AT10" i="2"/>
  <c r="AU10" i="2" s="1"/>
  <c r="AT11" i="2"/>
  <c r="AU11" i="2" s="1"/>
  <c r="AT50" i="2"/>
  <c r="AU50" i="2" s="1"/>
  <c r="AT51" i="2"/>
  <c r="AU51" i="2" s="1"/>
  <c r="AT52" i="2"/>
  <c r="AU52" i="2" s="1"/>
  <c r="AT12" i="2"/>
  <c r="AU12" i="2" s="1"/>
  <c r="AT13" i="2"/>
  <c r="AU13" i="2" s="1"/>
  <c r="AT53" i="2"/>
  <c r="AU53" i="2" s="1"/>
  <c r="AT14" i="2"/>
  <c r="AU14" i="2" s="1"/>
  <c r="AT15" i="2"/>
  <c r="AU15" i="2" s="1"/>
  <c r="AT16" i="2"/>
  <c r="AU16" i="2" s="1"/>
  <c r="AT17" i="2"/>
  <c r="AU17" i="2" s="1"/>
  <c r="AT18" i="2"/>
  <c r="AU18" i="2" s="1"/>
  <c r="AT19" i="2"/>
  <c r="AU19" i="2" s="1"/>
  <c r="AT20" i="2"/>
  <c r="AU20" i="2" s="1"/>
  <c r="AT21" i="2"/>
  <c r="AU21" i="2" s="1"/>
  <c r="AT22" i="2"/>
  <c r="AU22" i="2" s="1"/>
  <c r="AT23" i="2"/>
  <c r="AU23" i="2" s="1"/>
  <c r="AT24" i="2"/>
  <c r="AU24" i="2" s="1"/>
  <c r="AT25" i="2"/>
  <c r="AU25" i="2" s="1"/>
  <c r="AT26" i="2"/>
  <c r="AU26" i="2" s="1"/>
  <c r="AT27" i="2"/>
  <c r="AU27" i="2" s="1"/>
  <c r="AT28" i="2"/>
  <c r="AU28" i="2" s="1"/>
  <c r="AT5" i="2"/>
  <c r="AU5" i="2" s="1"/>
  <c r="AT54" i="2"/>
  <c r="AU54" i="2" s="1"/>
  <c r="AT31" i="2"/>
  <c r="AU31" i="2" s="1"/>
  <c r="AT32" i="2"/>
  <c r="AU32" i="2" s="1"/>
  <c r="AT33" i="2"/>
  <c r="AU33" i="2" s="1"/>
  <c r="AT34" i="2"/>
  <c r="AU34" i="2" s="1"/>
  <c r="AT35" i="2"/>
  <c r="AU35" i="2" s="1"/>
  <c r="AT36" i="2"/>
  <c r="AU36" i="2" s="1"/>
  <c r="AT55" i="2"/>
  <c r="AU55" i="2" s="1"/>
  <c r="AT7" i="2"/>
  <c r="AU7" i="2" s="1"/>
  <c r="AT44" i="2"/>
  <c r="AU44" i="2" s="1"/>
  <c r="AT45" i="2"/>
  <c r="AU45" i="2" s="1"/>
  <c r="AT46" i="2"/>
  <c r="AU46" i="2" s="1"/>
  <c r="AT47" i="2"/>
  <c r="AU47" i="2" s="1"/>
  <c r="AT39" i="2"/>
  <c r="AU39" i="2" s="1"/>
  <c r="AT40" i="2"/>
  <c r="AU40" i="2" s="1"/>
  <c r="AT41" i="2"/>
  <c r="AU41" i="2" s="1"/>
  <c r="AT42" i="2"/>
  <c r="AU42" i="2" s="1"/>
  <c r="AT29" i="2"/>
  <c r="AU29" i="2" s="1"/>
  <c r="AT30" i="2"/>
  <c r="AU30" i="2" s="1"/>
  <c r="AT37" i="2"/>
  <c r="AU37" i="2" s="1"/>
  <c r="AT43" i="2"/>
  <c r="AU43" i="2" s="1"/>
  <c r="AT38" i="2"/>
  <c r="AU38" i="2" s="1"/>
  <c r="AT48" i="2"/>
  <c r="AU48" i="2" s="1"/>
  <c r="AQ22" i="2"/>
  <c r="AR22" i="2" s="1"/>
  <c r="AQ21" i="2"/>
  <c r="AR21" i="2" s="1"/>
  <c r="AQ20" i="2"/>
  <c r="AR20" i="2" s="1"/>
  <c r="AQ19" i="2"/>
  <c r="AR19" i="2" s="1"/>
  <c r="AQ23" i="2"/>
  <c r="AR23" i="2" s="1"/>
  <c r="AQ24" i="2"/>
  <c r="AR24" i="2" s="1"/>
  <c r="AQ49" i="2"/>
  <c r="AR49" i="2" s="1"/>
  <c r="AQ6" i="2"/>
  <c r="AR6" i="2" s="1"/>
  <c r="AQ4" i="2"/>
  <c r="AR4" i="2" s="1"/>
  <c r="AQ8" i="2"/>
  <c r="AR8" i="2" s="1"/>
  <c r="AQ9" i="2"/>
  <c r="AR9" i="2" s="1"/>
  <c r="AQ10" i="2"/>
  <c r="AR10" i="2" s="1"/>
  <c r="AQ11" i="2"/>
  <c r="AR11" i="2" s="1"/>
  <c r="AQ50" i="2"/>
  <c r="AR50" i="2" s="1"/>
  <c r="AQ51" i="2"/>
  <c r="AR51" i="2" s="1"/>
  <c r="AQ52" i="2"/>
  <c r="AR52" i="2" s="1"/>
  <c r="AQ12" i="2"/>
  <c r="AR12" i="2" s="1"/>
  <c r="AQ13" i="2"/>
  <c r="AR13" i="2" s="1"/>
  <c r="AQ53" i="2"/>
  <c r="AR53" i="2" s="1"/>
  <c r="AQ14" i="2"/>
  <c r="AR14" i="2" s="1"/>
  <c r="AQ15" i="2"/>
  <c r="AR15" i="2" s="1"/>
  <c r="AQ16" i="2"/>
  <c r="AR16" i="2" s="1"/>
  <c r="AQ17" i="2"/>
  <c r="AR17" i="2" s="1"/>
  <c r="AQ18" i="2"/>
  <c r="AR18" i="2" s="1"/>
  <c r="AQ25" i="2"/>
  <c r="AR25" i="2" s="1"/>
  <c r="AQ26" i="2"/>
  <c r="AR26" i="2" s="1"/>
  <c r="AQ27" i="2"/>
  <c r="AR27" i="2" s="1"/>
  <c r="AQ28" i="2"/>
  <c r="AR28" i="2" s="1"/>
  <c r="AQ5" i="2"/>
  <c r="AR5" i="2" s="1"/>
  <c r="AQ54" i="2"/>
  <c r="AR54" i="2" s="1"/>
  <c r="AQ31" i="2"/>
  <c r="AR31" i="2" s="1"/>
  <c r="AQ32" i="2"/>
  <c r="AR32" i="2" s="1"/>
  <c r="AQ33" i="2"/>
  <c r="AR33" i="2" s="1"/>
  <c r="AQ34" i="2"/>
  <c r="AR34" i="2" s="1"/>
  <c r="AQ35" i="2"/>
  <c r="AR35" i="2" s="1"/>
  <c r="AQ36" i="2"/>
  <c r="AR36" i="2" s="1"/>
  <c r="AQ55" i="2"/>
  <c r="AR55" i="2" s="1"/>
  <c r="AQ7" i="2"/>
  <c r="AR7" i="2" s="1"/>
  <c r="AQ44" i="2"/>
  <c r="AR44" i="2" s="1"/>
  <c r="AQ45" i="2"/>
  <c r="AR45" i="2" s="1"/>
  <c r="AQ46" i="2"/>
  <c r="AR46" i="2" s="1"/>
  <c r="AQ47" i="2"/>
  <c r="AR47" i="2" s="1"/>
  <c r="AQ39" i="2"/>
  <c r="AR39" i="2" s="1"/>
  <c r="AQ40" i="2"/>
  <c r="AR40" i="2" s="1"/>
  <c r="AQ41" i="2"/>
  <c r="AR41" i="2" s="1"/>
  <c r="AQ42" i="2"/>
  <c r="AR42" i="2" s="1"/>
  <c r="AQ29" i="2"/>
  <c r="AR29" i="2" s="1"/>
  <c r="AQ30" i="2"/>
  <c r="AR30" i="2" s="1"/>
  <c r="AQ37" i="2"/>
  <c r="AR37" i="2" s="1"/>
  <c r="AQ43" i="2"/>
  <c r="AR43" i="2" s="1"/>
  <c r="AQ38" i="2"/>
  <c r="AR38" i="2" s="1"/>
  <c r="AQ48" i="2"/>
  <c r="AR48" i="2" s="1"/>
  <c r="AE49" i="2"/>
  <c r="AF49" i="2" s="1"/>
  <c r="AE6" i="2"/>
  <c r="AF6" i="2" s="1"/>
  <c r="AE4" i="2"/>
  <c r="AF4" i="2" s="1"/>
  <c r="AE8" i="2"/>
  <c r="AF8" i="2" s="1"/>
  <c r="AE9" i="2"/>
  <c r="AF9" i="2" s="1"/>
  <c r="AE10" i="2"/>
  <c r="AF10" i="2" s="1"/>
  <c r="AE11" i="2"/>
  <c r="AF11" i="2" s="1"/>
  <c r="AE50" i="2"/>
  <c r="AF50" i="2" s="1"/>
  <c r="AE51" i="2"/>
  <c r="AF51" i="2" s="1"/>
  <c r="AE52" i="2"/>
  <c r="AF52" i="2" s="1"/>
  <c r="AE12" i="2"/>
  <c r="AF12" i="2" s="1"/>
  <c r="AE13" i="2"/>
  <c r="AF13" i="2" s="1"/>
  <c r="AE53" i="2"/>
  <c r="AF53" i="2" s="1"/>
  <c r="AE14" i="2"/>
  <c r="AF14" i="2" s="1"/>
  <c r="AE15" i="2"/>
  <c r="AF15" i="2" s="1"/>
  <c r="AE16" i="2"/>
  <c r="AF16" i="2" s="1"/>
  <c r="AE17" i="2"/>
  <c r="AF17" i="2" s="1"/>
  <c r="AE18" i="2"/>
  <c r="AF18" i="2" s="1"/>
  <c r="AE19" i="2"/>
  <c r="AF19" i="2" s="1"/>
  <c r="AE20" i="2"/>
  <c r="AF20" i="2" s="1"/>
  <c r="AE21" i="2"/>
  <c r="AF21" i="2" s="1"/>
  <c r="AE22" i="2"/>
  <c r="AF22" i="2" s="1"/>
  <c r="AE23" i="2"/>
  <c r="AF23" i="2" s="1"/>
  <c r="AE24" i="2"/>
  <c r="AF24" i="2" s="1"/>
  <c r="AE25" i="2"/>
  <c r="AF25" i="2" s="1"/>
  <c r="AE26" i="2"/>
  <c r="AF26" i="2" s="1"/>
  <c r="AE27" i="2"/>
  <c r="AF27" i="2" s="1"/>
  <c r="AE28" i="2"/>
  <c r="AF28" i="2" s="1"/>
  <c r="AE5" i="2"/>
  <c r="AF5" i="2" s="1"/>
  <c r="AE54" i="2"/>
  <c r="AF54" i="2" s="1"/>
  <c r="AE31" i="2"/>
  <c r="AF31" i="2" s="1"/>
  <c r="AE32" i="2"/>
  <c r="AF32" i="2" s="1"/>
  <c r="AE33" i="2"/>
  <c r="AF33" i="2" s="1"/>
  <c r="AE34" i="2"/>
  <c r="AF34" i="2" s="1"/>
  <c r="AE35" i="2"/>
  <c r="AF35" i="2" s="1"/>
  <c r="AE36" i="2"/>
  <c r="AF36" i="2" s="1"/>
  <c r="AE55" i="2"/>
  <c r="AF55" i="2" s="1"/>
  <c r="AE7" i="2"/>
  <c r="AF7" i="2" s="1"/>
  <c r="AE44" i="2"/>
  <c r="AF44" i="2" s="1"/>
  <c r="AE45" i="2"/>
  <c r="AF45" i="2" s="1"/>
  <c r="AE46" i="2"/>
  <c r="AF46" i="2" s="1"/>
  <c r="AE47" i="2"/>
  <c r="AF47" i="2" s="1"/>
  <c r="AE39" i="2"/>
  <c r="AF39" i="2" s="1"/>
  <c r="AE40" i="2"/>
  <c r="AF40" i="2" s="1"/>
  <c r="AE41" i="2"/>
  <c r="AF41" i="2" s="1"/>
  <c r="AE42" i="2"/>
  <c r="AF42" i="2" s="1"/>
  <c r="AE29" i="2"/>
  <c r="AF29" i="2" s="1"/>
  <c r="AE30" i="2"/>
  <c r="AF30" i="2" s="1"/>
  <c r="AE37" i="2"/>
  <c r="AF37" i="2" s="1"/>
  <c r="AE43" i="2"/>
  <c r="AF43" i="2" s="1"/>
  <c r="AE38" i="2"/>
  <c r="AF38" i="2" s="1"/>
  <c r="AE48" i="2"/>
  <c r="AF48" i="2" s="1"/>
  <c r="AB48" i="2"/>
  <c r="AC48" i="2" s="1"/>
  <c r="AB49" i="2"/>
  <c r="AC49" i="2" s="1"/>
  <c r="AB6" i="2"/>
  <c r="AC6" i="2" s="1"/>
  <c r="AB4" i="2"/>
  <c r="AC4" i="2" s="1"/>
  <c r="AB8" i="2"/>
  <c r="AC8" i="2" s="1"/>
  <c r="AB9" i="2"/>
  <c r="AC9" i="2" s="1"/>
  <c r="AB10" i="2"/>
  <c r="AC10" i="2" s="1"/>
  <c r="AB11" i="2"/>
  <c r="AC11" i="2" s="1"/>
  <c r="AB50" i="2"/>
  <c r="AC50" i="2" s="1"/>
  <c r="AB51" i="2"/>
  <c r="AC51" i="2" s="1"/>
  <c r="AB52" i="2"/>
  <c r="AC52" i="2" s="1"/>
  <c r="AB12" i="2"/>
  <c r="AC12" i="2" s="1"/>
  <c r="AB13" i="2"/>
  <c r="AC13" i="2" s="1"/>
  <c r="AB53" i="2"/>
  <c r="AC53" i="2" s="1"/>
  <c r="AB14" i="2"/>
  <c r="AC14" i="2" s="1"/>
  <c r="AB15" i="2"/>
  <c r="AC15" i="2" s="1"/>
  <c r="AB16" i="2"/>
  <c r="AC16" i="2" s="1"/>
  <c r="AB17" i="2"/>
  <c r="AC17" i="2" s="1"/>
  <c r="AB18" i="2"/>
  <c r="AC18" i="2" s="1"/>
  <c r="AB19" i="2"/>
  <c r="AC19" i="2" s="1"/>
  <c r="AB20" i="2"/>
  <c r="AC20" i="2" s="1"/>
  <c r="AB21" i="2"/>
  <c r="AC21" i="2" s="1"/>
  <c r="AB22" i="2"/>
  <c r="AC22" i="2" s="1"/>
  <c r="AB23" i="2"/>
  <c r="AC23" i="2" s="1"/>
  <c r="AB24" i="2"/>
  <c r="AC24" i="2" s="1"/>
  <c r="AB25" i="2"/>
  <c r="AC25" i="2" s="1"/>
  <c r="AB26" i="2"/>
  <c r="AC26" i="2" s="1"/>
  <c r="AB27" i="2"/>
  <c r="AC27" i="2" s="1"/>
  <c r="AB28" i="2"/>
  <c r="AC28" i="2" s="1"/>
  <c r="AB5" i="2"/>
  <c r="AC5" i="2" s="1"/>
  <c r="AB54" i="2"/>
  <c r="AC54" i="2" s="1"/>
  <c r="AB31" i="2"/>
  <c r="AC31" i="2" s="1"/>
  <c r="AB32" i="2"/>
  <c r="AC32" i="2" s="1"/>
  <c r="AB33" i="2"/>
  <c r="AC33" i="2" s="1"/>
  <c r="AB34" i="2"/>
  <c r="AC34" i="2" s="1"/>
  <c r="AB35" i="2"/>
  <c r="AC35" i="2" s="1"/>
  <c r="AB36" i="2"/>
  <c r="AC36" i="2" s="1"/>
  <c r="AB55" i="2"/>
  <c r="AC55" i="2" s="1"/>
  <c r="AB7" i="2"/>
  <c r="AC7" i="2" s="1"/>
  <c r="AB44" i="2"/>
  <c r="AC44" i="2" s="1"/>
  <c r="AB45" i="2"/>
  <c r="AC45" i="2" s="1"/>
  <c r="AB46" i="2"/>
  <c r="AC46" i="2" s="1"/>
  <c r="AB47" i="2"/>
  <c r="AC47" i="2" s="1"/>
  <c r="AB39" i="2"/>
  <c r="AC39" i="2" s="1"/>
  <c r="AB40" i="2"/>
  <c r="AC40" i="2" s="1"/>
  <c r="AB41" i="2"/>
  <c r="AC41" i="2" s="1"/>
  <c r="AB42" i="2"/>
  <c r="AC42" i="2" s="1"/>
  <c r="AB29" i="2"/>
  <c r="AC29" i="2" s="1"/>
  <c r="AB30" i="2"/>
  <c r="AC30" i="2" s="1"/>
  <c r="AB37" i="2"/>
  <c r="AC37" i="2" s="1"/>
  <c r="AB43" i="2"/>
  <c r="AC43" i="2" s="1"/>
  <c r="AB38" i="2"/>
  <c r="AC38" i="2" s="1"/>
  <c r="BY41" i="2" l="1"/>
  <c r="BZ41" i="2" s="1"/>
  <c r="BZ28" i="2"/>
  <c r="CA28" i="2"/>
  <c r="CB28" i="2" s="1"/>
  <c r="CC28" i="2"/>
  <c r="CD28" i="2" s="1"/>
  <c r="BY8" i="2"/>
  <c r="BZ42" i="2"/>
  <c r="CA42" i="2"/>
  <c r="CB42" i="2" s="1"/>
  <c r="CC42" i="2"/>
  <c r="CD42" i="2" s="1"/>
  <c r="BY40" i="2"/>
  <c r="BY10" i="2"/>
  <c r="BY27" i="2"/>
  <c r="AN49" i="2"/>
  <c r="AO49" i="2" s="1"/>
  <c r="AN6" i="2"/>
  <c r="AO6" i="2" s="1"/>
  <c r="AN4" i="2"/>
  <c r="AO4" i="2" s="1"/>
  <c r="AN8" i="2"/>
  <c r="AO8" i="2" s="1"/>
  <c r="AN9" i="2"/>
  <c r="AO9" i="2" s="1"/>
  <c r="AN10" i="2"/>
  <c r="AO10" i="2" s="1"/>
  <c r="AN11" i="2"/>
  <c r="AO11" i="2" s="1"/>
  <c r="AN50" i="2"/>
  <c r="AO50" i="2" s="1"/>
  <c r="AN51" i="2"/>
  <c r="AO51" i="2" s="1"/>
  <c r="AN52" i="2"/>
  <c r="AO52" i="2" s="1"/>
  <c r="AN12" i="2"/>
  <c r="AO12" i="2" s="1"/>
  <c r="AN13" i="2"/>
  <c r="AO13" i="2" s="1"/>
  <c r="AN53" i="2"/>
  <c r="AO53" i="2" s="1"/>
  <c r="AN14" i="2"/>
  <c r="AO14" i="2" s="1"/>
  <c r="AN15" i="2"/>
  <c r="AO15" i="2" s="1"/>
  <c r="AN16" i="2"/>
  <c r="AO16" i="2" s="1"/>
  <c r="AN17" i="2"/>
  <c r="AO17" i="2" s="1"/>
  <c r="AN18" i="2"/>
  <c r="AO18" i="2" s="1"/>
  <c r="AN19" i="2"/>
  <c r="AO19" i="2" s="1"/>
  <c r="AN20" i="2"/>
  <c r="AO20" i="2" s="1"/>
  <c r="AN21" i="2"/>
  <c r="AO21" i="2" s="1"/>
  <c r="AN22" i="2"/>
  <c r="AO22" i="2" s="1"/>
  <c r="AN23" i="2"/>
  <c r="AO23" i="2" s="1"/>
  <c r="AN24" i="2"/>
  <c r="AO24" i="2" s="1"/>
  <c r="AN25" i="2"/>
  <c r="AO25" i="2" s="1"/>
  <c r="AN26" i="2"/>
  <c r="AO26" i="2" s="1"/>
  <c r="AN27" i="2"/>
  <c r="AO27" i="2" s="1"/>
  <c r="AN28" i="2"/>
  <c r="AO28" i="2" s="1"/>
  <c r="AN5" i="2"/>
  <c r="AO5" i="2" s="1"/>
  <c r="AN54" i="2"/>
  <c r="AO54" i="2" s="1"/>
  <c r="AN31" i="2"/>
  <c r="AO31" i="2" s="1"/>
  <c r="AN32" i="2"/>
  <c r="AO32" i="2" s="1"/>
  <c r="AN33" i="2"/>
  <c r="AO33" i="2" s="1"/>
  <c r="AN34" i="2"/>
  <c r="AO34" i="2" s="1"/>
  <c r="AN35" i="2"/>
  <c r="AO35" i="2" s="1"/>
  <c r="AN36" i="2"/>
  <c r="AO36" i="2" s="1"/>
  <c r="AN55" i="2"/>
  <c r="AO55" i="2" s="1"/>
  <c r="AN7" i="2"/>
  <c r="AO7" i="2" s="1"/>
  <c r="AN44" i="2"/>
  <c r="AO44" i="2" s="1"/>
  <c r="AN45" i="2"/>
  <c r="AO45" i="2" s="1"/>
  <c r="AN46" i="2"/>
  <c r="AO46" i="2" s="1"/>
  <c r="AN47" i="2"/>
  <c r="AO47" i="2" s="1"/>
  <c r="AN39" i="2"/>
  <c r="AO39" i="2" s="1"/>
  <c r="AN40" i="2"/>
  <c r="AO40" i="2" s="1"/>
  <c r="AN41" i="2"/>
  <c r="AO41" i="2" s="1"/>
  <c r="AN42" i="2"/>
  <c r="AO42" i="2" s="1"/>
  <c r="AN29" i="2"/>
  <c r="AO29" i="2" s="1"/>
  <c r="AN30" i="2"/>
  <c r="AO30" i="2" s="1"/>
  <c r="AN37" i="2"/>
  <c r="AO37" i="2" s="1"/>
  <c r="AN43" i="2"/>
  <c r="AO43" i="2" s="1"/>
  <c r="AN38" i="2"/>
  <c r="AO38" i="2" s="1"/>
  <c r="AN48" i="2"/>
  <c r="AO48" i="2" s="1"/>
  <c r="AK49" i="2"/>
  <c r="AL49" i="2" s="1"/>
  <c r="AK6" i="2"/>
  <c r="AL6" i="2" s="1"/>
  <c r="AK4" i="2"/>
  <c r="AL4" i="2" s="1"/>
  <c r="AK8" i="2"/>
  <c r="AL8" i="2" s="1"/>
  <c r="AK9" i="2"/>
  <c r="AL9" i="2" s="1"/>
  <c r="AK10" i="2"/>
  <c r="AL10" i="2" s="1"/>
  <c r="AK11" i="2"/>
  <c r="AL11" i="2" s="1"/>
  <c r="AK50" i="2"/>
  <c r="AL50" i="2" s="1"/>
  <c r="AK51" i="2"/>
  <c r="AL51" i="2" s="1"/>
  <c r="AK52" i="2"/>
  <c r="AL52" i="2" s="1"/>
  <c r="AK12" i="2"/>
  <c r="AL12" i="2" s="1"/>
  <c r="AK13" i="2"/>
  <c r="AL13" i="2" s="1"/>
  <c r="AK53" i="2"/>
  <c r="AL53" i="2" s="1"/>
  <c r="AK14" i="2"/>
  <c r="AL14" i="2" s="1"/>
  <c r="AK15" i="2"/>
  <c r="AL15" i="2" s="1"/>
  <c r="AK16" i="2"/>
  <c r="AL16" i="2" s="1"/>
  <c r="AK17" i="2"/>
  <c r="AL17" i="2" s="1"/>
  <c r="AK18" i="2"/>
  <c r="AL18" i="2" s="1"/>
  <c r="AK19" i="2"/>
  <c r="AL19" i="2" s="1"/>
  <c r="BY19" i="2" s="1"/>
  <c r="BZ19" i="2" s="1"/>
  <c r="AK20" i="2"/>
  <c r="AL20" i="2" s="1"/>
  <c r="BY20" i="2" s="1"/>
  <c r="AK21" i="2"/>
  <c r="AL21" i="2" s="1"/>
  <c r="BY21" i="2" s="1"/>
  <c r="AK22" i="2"/>
  <c r="AL22" i="2" s="1"/>
  <c r="BY22" i="2" s="1"/>
  <c r="AK23" i="2"/>
  <c r="AL23" i="2" s="1"/>
  <c r="AK24" i="2"/>
  <c r="AL24" i="2" s="1"/>
  <c r="AK25" i="2"/>
  <c r="AL25" i="2" s="1"/>
  <c r="AK26" i="2"/>
  <c r="AL26" i="2" s="1"/>
  <c r="AK27" i="2"/>
  <c r="AL27" i="2" s="1"/>
  <c r="AK28" i="2"/>
  <c r="AL28" i="2" s="1"/>
  <c r="AK5" i="2"/>
  <c r="AL5" i="2" s="1"/>
  <c r="AK54" i="2"/>
  <c r="AL54" i="2" s="1"/>
  <c r="AK31" i="2"/>
  <c r="AL31" i="2" s="1"/>
  <c r="AK32" i="2"/>
  <c r="AL32" i="2" s="1"/>
  <c r="AK33" i="2"/>
  <c r="AL33" i="2" s="1"/>
  <c r="AK34" i="2"/>
  <c r="AL34" i="2" s="1"/>
  <c r="AK35" i="2"/>
  <c r="AL35" i="2" s="1"/>
  <c r="AK36" i="2"/>
  <c r="AL36" i="2" s="1"/>
  <c r="AK55" i="2"/>
  <c r="AL55" i="2" s="1"/>
  <c r="AK7" i="2"/>
  <c r="AL7" i="2" s="1"/>
  <c r="AK44" i="2"/>
  <c r="AL44" i="2" s="1"/>
  <c r="AK45" i="2"/>
  <c r="AL45" i="2" s="1"/>
  <c r="AK46" i="2"/>
  <c r="AL46" i="2" s="1"/>
  <c r="AK47" i="2"/>
  <c r="AL47" i="2" s="1"/>
  <c r="AK39" i="2"/>
  <c r="AL39" i="2" s="1"/>
  <c r="AK40" i="2"/>
  <c r="AL40" i="2" s="1"/>
  <c r="AK41" i="2"/>
  <c r="AL41" i="2" s="1"/>
  <c r="AK42" i="2"/>
  <c r="AL42" i="2" s="1"/>
  <c r="AK29" i="2"/>
  <c r="AL29" i="2" s="1"/>
  <c r="AK30" i="2"/>
  <c r="AL30" i="2" s="1"/>
  <c r="AK37" i="2"/>
  <c r="AL37" i="2" s="1"/>
  <c r="AK43" i="2"/>
  <c r="AL43" i="2" s="1"/>
  <c r="AK38" i="2"/>
  <c r="AL38" i="2" s="1"/>
  <c r="AK48" i="2"/>
  <c r="AL48" i="2" s="1"/>
  <c r="S38" i="2"/>
  <c r="T38" i="2" s="1"/>
  <c r="S43" i="2"/>
  <c r="T43" i="2" s="1"/>
  <c r="S37" i="2"/>
  <c r="T37" i="2" s="1"/>
  <c r="S30" i="2"/>
  <c r="T30" i="2" s="1"/>
  <c r="S29" i="2"/>
  <c r="T29" i="2" s="1"/>
  <c r="S42" i="2"/>
  <c r="T42" i="2" s="1"/>
  <c r="S41" i="2"/>
  <c r="T41" i="2" s="1"/>
  <c r="S40" i="2"/>
  <c r="T40" i="2" s="1"/>
  <c r="S39" i="2"/>
  <c r="T39" i="2" s="1"/>
  <c r="S47" i="2"/>
  <c r="T47" i="2" s="1"/>
  <c r="S46" i="2"/>
  <c r="T46" i="2" s="1"/>
  <c r="S45" i="2"/>
  <c r="T45" i="2" s="1"/>
  <c r="S44" i="2"/>
  <c r="T44" i="2" s="1"/>
  <c r="S7" i="2"/>
  <c r="T7" i="2" s="1"/>
  <c r="S55" i="2"/>
  <c r="T55" i="2" s="1"/>
  <c r="S36" i="2"/>
  <c r="T36" i="2" s="1"/>
  <c r="S35" i="2"/>
  <c r="T35" i="2" s="1"/>
  <c r="S34" i="2"/>
  <c r="T34" i="2" s="1"/>
  <c r="S33" i="2"/>
  <c r="T33" i="2" s="1"/>
  <c r="S32" i="2"/>
  <c r="T32" i="2" s="1"/>
  <c r="S31" i="2"/>
  <c r="T31" i="2" s="1"/>
  <c r="S54" i="2"/>
  <c r="T54" i="2" s="1"/>
  <c r="S5" i="2"/>
  <c r="T5" i="2" s="1"/>
  <c r="S28" i="2"/>
  <c r="T28" i="2" s="1"/>
  <c r="S27" i="2"/>
  <c r="T27" i="2" s="1"/>
  <c r="S26" i="2"/>
  <c r="T26" i="2" s="1"/>
  <c r="S25" i="2"/>
  <c r="T25" i="2" s="1"/>
  <c r="S24" i="2"/>
  <c r="T24" i="2" s="1"/>
  <c r="S23" i="2"/>
  <c r="T23" i="2" s="1"/>
  <c r="S22" i="2"/>
  <c r="T22" i="2" s="1"/>
  <c r="S21" i="2"/>
  <c r="T21" i="2" s="1"/>
  <c r="S20" i="2"/>
  <c r="T20" i="2" s="1"/>
  <c r="S19" i="2"/>
  <c r="T19" i="2" s="1"/>
  <c r="S18" i="2"/>
  <c r="T18" i="2" s="1"/>
  <c r="S17" i="2"/>
  <c r="T17" i="2" s="1"/>
  <c r="S16" i="2"/>
  <c r="T16" i="2" s="1"/>
  <c r="S15" i="2"/>
  <c r="T15" i="2" s="1"/>
  <c r="S14" i="2"/>
  <c r="T14" i="2" s="1"/>
  <c r="S53" i="2"/>
  <c r="T53" i="2" s="1"/>
  <c r="S13" i="2"/>
  <c r="T13" i="2" s="1"/>
  <c r="S12" i="2"/>
  <c r="T12" i="2" s="1"/>
  <c r="S52" i="2"/>
  <c r="T52" i="2" s="1"/>
  <c r="S51" i="2"/>
  <c r="T51" i="2" s="1"/>
  <c r="S50" i="2"/>
  <c r="T50" i="2" s="1"/>
  <c r="S11" i="2"/>
  <c r="T11" i="2" s="1"/>
  <c r="S10" i="2"/>
  <c r="T10" i="2" s="1"/>
  <c r="S9" i="2"/>
  <c r="T9" i="2" s="1"/>
  <c r="S8" i="2"/>
  <c r="T8" i="2" s="1"/>
  <c r="S4" i="2"/>
  <c r="T4" i="2" s="1"/>
  <c r="S6" i="2"/>
  <c r="T6" i="2" s="1"/>
  <c r="S49" i="2"/>
  <c r="T49" i="2" s="1"/>
  <c r="S48" i="2"/>
  <c r="T48" i="2" s="1"/>
  <c r="M29" i="2"/>
  <c r="N29" i="2" s="1"/>
  <c r="M30" i="2"/>
  <c r="N30" i="2" s="1"/>
  <c r="M37" i="2"/>
  <c r="N37" i="2" s="1"/>
  <c r="M43" i="2"/>
  <c r="N43" i="2" s="1"/>
  <c r="M38" i="2"/>
  <c r="N38" i="2" s="1"/>
  <c r="M42" i="2"/>
  <c r="N42" i="2" s="1"/>
  <c r="M41" i="2"/>
  <c r="N41" i="2" s="1"/>
  <c r="M40" i="2"/>
  <c r="N40" i="2" s="1"/>
  <c r="M39" i="2"/>
  <c r="N39" i="2" s="1"/>
  <c r="M47" i="2"/>
  <c r="N47" i="2" s="1"/>
  <c r="M46" i="2"/>
  <c r="N46" i="2" s="1"/>
  <c r="M45" i="2"/>
  <c r="N45" i="2" s="1"/>
  <c r="M44" i="2"/>
  <c r="N44" i="2" s="1"/>
  <c r="M7" i="2"/>
  <c r="N7" i="2" s="1"/>
  <c r="M55" i="2"/>
  <c r="N55" i="2" s="1"/>
  <c r="M36" i="2"/>
  <c r="N36" i="2" s="1"/>
  <c r="M35" i="2"/>
  <c r="N35" i="2" s="1"/>
  <c r="M34" i="2"/>
  <c r="N34" i="2" s="1"/>
  <c r="M33" i="2"/>
  <c r="N33" i="2" s="1"/>
  <c r="M32" i="2"/>
  <c r="N32" i="2" s="1"/>
  <c r="M31" i="2"/>
  <c r="N31" i="2" s="1"/>
  <c r="M54" i="2"/>
  <c r="N54" i="2" s="1"/>
  <c r="M5" i="2"/>
  <c r="N5" i="2" s="1"/>
  <c r="M28" i="2"/>
  <c r="N28" i="2" s="1"/>
  <c r="M27" i="2"/>
  <c r="N27" i="2" s="1"/>
  <c r="M26" i="2"/>
  <c r="N26" i="2" s="1"/>
  <c r="M25" i="2"/>
  <c r="N25" i="2" s="1"/>
  <c r="M24" i="2"/>
  <c r="N24" i="2" s="1"/>
  <c r="M23" i="2"/>
  <c r="N23" i="2" s="1"/>
  <c r="M22" i="2"/>
  <c r="N22" i="2" s="1"/>
  <c r="M21" i="2"/>
  <c r="N21" i="2" s="1"/>
  <c r="M20" i="2"/>
  <c r="N20" i="2" s="1"/>
  <c r="M19" i="2"/>
  <c r="N19" i="2" s="1"/>
  <c r="M18" i="2"/>
  <c r="N18" i="2" s="1"/>
  <c r="M17" i="2"/>
  <c r="N17" i="2" s="1"/>
  <c r="M16" i="2"/>
  <c r="N16" i="2" s="1"/>
  <c r="M15" i="2"/>
  <c r="N15" i="2" s="1"/>
  <c r="M14" i="2"/>
  <c r="N14" i="2" s="1"/>
  <c r="M53" i="2"/>
  <c r="N53" i="2" s="1"/>
  <c r="M13" i="2"/>
  <c r="N13" i="2" s="1"/>
  <c r="BY13" i="2" s="1"/>
  <c r="M12" i="2"/>
  <c r="N12" i="2" s="1"/>
  <c r="M52" i="2"/>
  <c r="N52" i="2" s="1"/>
  <c r="M51" i="2"/>
  <c r="N51" i="2" s="1"/>
  <c r="M50" i="2"/>
  <c r="N50" i="2" s="1"/>
  <c r="AH23" i="2"/>
  <c r="AI23" i="2" s="1"/>
  <c r="BY23" i="2" s="1"/>
  <c r="BZ23" i="2" s="1"/>
  <c r="AH49" i="2"/>
  <c r="AI49" i="2" s="1"/>
  <c r="AH6" i="2"/>
  <c r="AI6" i="2" s="1"/>
  <c r="AH4" i="2"/>
  <c r="AI4" i="2" s="1"/>
  <c r="AH8" i="2"/>
  <c r="AI8" i="2" s="1"/>
  <c r="AH9" i="2"/>
  <c r="AI9" i="2" s="1"/>
  <c r="AH10" i="2"/>
  <c r="AI10" i="2" s="1"/>
  <c r="AH11" i="2"/>
  <c r="AI11" i="2" s="1"/>
  <c r="AH50" i="2"/>
  <c r="AI50" i="2" s="1"/>
  <c r="AH51" i="2"/>
  <c r="AI51" i="2" s="1"/>
  <c r="AH52" i="2"/>
  <c r="AI52" i="2" s="1"/>
  <c r="AH12" i="2"/>
  <c r="AI12" i="2" s="1"/>
  <c r="AH13" i="2"/>
  <c r="AI13" i="2" s="1"/>
  <c r="AH53" i="2"/>
  <c r="AI53" i="2" s="1"/>
  <c r="AH14" i="2"/>
  <c r="AI14" i="2" s="1"/>
  <c r="AH15" i="2"/>
  <c r="AI15" i="2" s="1"/>
  <c r="AH16" i="2"/>
  <c r="AI16" i="2" s="1"/>
  <c r="AH17" i="2"/>
  <c r="AI17" i="2" s="1"/>
  <c r="AH18" i="2"/>
  <c r="AI18" i="2" s="1"/>
  <c r="AH19" i="2"/>
  <c r="AI19" i="2" s="1"/>
  <c r="AH20" i="2"/>
  <c r="AI20" i="2" s="1"/>
  <c r="AH21" i="2"/>
  <c r="AI21" i="2" s="1"/>
  <c r="AH22" i="2"/>
  <c r="AI22" i="2" s="1"/>
  <c r="AH24" i="2"/>
  <c r="AI24" i="2" s="1"/>
  <c r="AH25" i="2"/>
  <c r="AI25" i="2" s="1"/>
  <c r="AH26" i="2"/>
  <c r="AI26" i="2" s="1"/>
  <c r="AH27" i="2"/>
  <c r="AI27" i="2" s="1"/>
  <c r="AH28" i="2"/>
  <c r="AI28" i="2" s="1"/>
  <c r="AH5" i="2"/>
  <c r="AI5" i="2" s="1"/>
  <c r="AH54" i="2"/>
  <c r="AI54" i="2" s="1"/>
  <c r="AH31" i="2"/>
  <c r="AI31" i="2" s="1"/>
  <c r="AH32" i="2"/>
  <c r="AI32" i="2" s="1"/>
  <c r="AH33" i="2"/>
  <c r="AI33" i="2" s="1"/>
  <c r="AH34" i="2"/>
  <c r="AI34" i="2" s="1"/>
  <c r="AH35" i="2"/>
  <c r="AI35" i="2" s="1"/>
  <c r="AH36" i="2"/>
  <c r="AI36" i="2" s="1"/>
  <c r="AH55" i="2"/>
  <c r="AI55" i="2" s="1"/>
  <c r="AH7" i="2"/>
  <c r="AI7" i="2" s="1"/>
  <c r="AH44" i="2"/>
  <c r="AI44" i="2" s="1"/>
  <c r="AH45" i="2"/>
  <c r="AI45" i="2" s="1"/>
  <c r="AH46" i="2"/>
  <c r="AI46" i="2" s="1"/>
  <c r="AH47" i="2"/>
  <c r="AI47" i="2" s="1"/>
  <c r="AH39" i="2"/>
  <c r="AI39" i="2" s="1"/>
  <c r="AH40" i="2"/>
  <c r="AI40" i="2" s="1"/>
  <c r="AH41" i="2"/>
  <c r="AI41" i="2" s="1"/>
  <c r="AH42" i="2"/>
  <c r="AI42" i="2" s="1"/>
  <c r="AH29" i="2"/>
  <c r="AI29" i="2" s="1"/>
  <c r="AH30" i="2"/>
  <c r="AI30" i="2" s="1"/>
  <c r="AH37" i="2"/>
  <c r="AI37" i="2" s="1"/>
  <c r="AH43" i="2"/>
  <c r="AI43" i="2" s="1"/>
  <c r="AH38" i="2"/>
  <c r="AI38" i="2" s="1"/>
  <c r="AH48" i="2"/>
  <c r="AI48" i="2" s="1"/>
  <c r="BY36" i="2" l="1"/>
  <c r="CC36" i="2" s="1"/>
  <c r="CD36" i="2" s="1"/>
  <c r="BY29" i="2"/>
  <c r="BZ29" i="2" s="1"/>
  <c r="CA13" i="2"/>
  <c r="CB13" i="2" s="1"/>
  <c r="BZ13" i="2"/>
  <c r="CC13" i="2"/>
  <c r="CD13" i="2" s="1"/>
  <c r="BY47" i="2"/>
  <c r="CC47" i="2" s="1"/>
  <c r="CD47" i="2" s="1"/>
  <c r="CA41" i="2"/>
  <c r="CB41" i="2" s="1"/>
  <c r="BY38" i="2"/>
  <c r="CA38" i="2" s="1"/>
  <c r="CB38" i="2" s="1"/>
  <c r="CC41" i="2"/>
  <c r="CD41" i="2" s="1"/>
  <c r="BY43" i="2"/>
  <c r="BZ43" i="2" s="1"/>
  <c r="BY45" i="2"/>
  <c r="BZ45" i="2" s="1"/>
  <c r="BZ20" i="2"/>
  <c r="CA20" i="2"/>
  <c r="CB20" i="2" s="1"/>
  <c r="BZ10" i="2"/>
  <c r="CA10" i="2"/>
  <c r="CB10" i="2" s="1"/>
  <c r="CC10" i="2"/>
  <c r="CD10" i="2" s="1"/>
  <c r="CC40" i="2"/>
  <c r="CD40" i="2" s="1"/>
  <c r="CA40" i="2"/>
  <c r="CB40" i="2" s="1"/>
  <c r="BZ40" i="2"/>
  <c r="BZ8" i="2"/>
  <c r="CC8" i="2"/>
  <c r="CD8" i="2" s="1"/>
  <c r="CA8" i="2"/>
  <c r="CB8" i="2" s="1"/>
  <c r="BY37" i="2"/>
  <c r="BY33" i="2"/>
  <c r="BY30" i="2"/>
  <c r="CA22" i="2"/>
  <c r="CB22" i="2" s="1"/>
  <c r="CC22" i="2"/>
  <c r="CD22" i="2" s="1"/>
  <c r="CC27" i="2"/>
  <c r="CD27" i="2" s="1"/>
  <c r="BZ27" i="2"/>
  <c r="CA27" i="2"/>
  <c r="CB27" i="2" s="1"/>
  <c r="BY12" i="2"/>
  <c r="BY31" i="2"/>
  <c r="BZ31" i="2" s="1"/>
  <c r="BY25" i="2"/>
  <c r="BY32" i="2"/>
  <c r="BY7" i="2"/>
  <c r="BY34" i="2"/>
  <c r="BZ34" i="2" s="1"/>
  <c r="BY44" i="2"/>
  <c r="BZ44" i="2" s="1"/>
  <c r="BY35" i="2"/>
  <c r="BY5" i="2"/>
  <c r="BY46" i="2"/>
  <c r="CA46" i="2" s="1"/>
  <c r="CB46" i="2" s="1"/>
  <c r="BY39" i="2"/>
  <c r="Y38" i="2"/>
  <c r="Z38" i="2" s="1"/>
  <c r="V38" i="2"/>
  <c r="W38" i="2" s="1"/>
  <c r="P38" i="2"/>
  <c r="Q38" i="2" s="1"/>
  <c r="J38" i="2"/>
  <c r="K38" i="2" s="1"/>
  <c r="Y43" i="2"/>
  <c r="Z43" i="2" s="1"/>
  <c r="V43" i="2"/>
  <c r="W43" i="2" s="1"/>
  <c r="P43" i="2"/>
  <c r="Q43" i="2" s="1"/>
  <c r="J43" i="2"/>
  <c r="K43" i="2" s="1"/>
  <c r="Y37" i="2"/>
  <c r="Z37" i="2" s="1"/>
  <c r="V37" i="2"/>
  <c r="W37" i="2" s="1"/>
  <c r="P37" i="2"/>
  <c r="Q37" i="2" s="1"/>
  <c r="J37" i="2"/>
  <c r="K37" i="2" s="1"/>
  <c r="Y30" i="2"/>
  <c r="Z30" i="2" s="1"/>
  <c r="V30" i="2"/>
  <c r="W30" i="2" s="1"/>
  <c r="P30" i="2"/>
  <c r="Q30" i="2" s="1"/>
  <c r="J30" i="2"/>
  <c r="K30" i="2" s="1"/>
  <c r="Y29" i="2"/>
  <c r="Z29" i="2" s="1"/>
  <c r="V29" i="2"/>
  <c r="W29" i="2" s="1"/>
  <c r="P29" i="2"/>
  <c r="Q29" i="2" s="1"/>
  <c r="J29" i="2"/>
  <c r="K29" i="2" s="1"/>
  <c r="Y42" i="2"/>
  <c r="Z42" i="2" s="1"/>
  <c r="V42" i="2"/>
  <c r="W42" i="2" s="1"/>
  <c r="P42" i="2"/>
  <c r="Q42" i="2" s="1"/>
  <c r="J42" i="2"/>
  <c r="K42" i="2" s="1"/>
  <c r="Y41" i="2"/>
  <c r="Z41" i="2" s="1"/>
  <c r="V41" i="2"/>
  <c r="W41" i="2" s="1"/>
  <c r="P41" i="2"/>
  <c r="Q41" i="2" s="1"/>
  <c r="J41" i="2"/>
  <c r="K41" i="2" s="1"/>
  <c r="Y40" i="2"/>
  <c r="Z40" i="2" s="1"/>
  <c r="V40" i="2"/>
  <c r="W40" i="2" s="1"/>
  <c r="P40" i="2"/>
  <c r="Q40" i="2" s="1"/>
  <c r="J40" i="2"/>
  <c r="K40" i="2" s="1"/>
  <c r="Y39" i="2"/>
  <c r="Z39" i="2" s="1"/>
  <c r="V39" i="2"/>
  <c r="W39" i="2" s="1"/>
  <c r="P39" i="2"/>
  <c r="Q39" i="2" s="1"/>
  <c r="J39" i="2"/>
  <c r="K39" i="2" s="1"/>
  <c r="Y47" i="2"/>
  <c r="Z47" i="2" s="1"/>
  <c r="V47" i="2"/>
  <c r="W47" i="2" s="1"/>
  <c r="P47" i="2"/>
  <c r="Q47" i="2" s="1"/>
  <c r="J47" i="2"/>
  <c r="K47" i="2" s="1"/>
  <c r="Y46" i="2"/>
  <c r="Z46" i="2" s="1"/>
  <c r="V46" i="2"/>
  <c r="W46" i="2" s="1"/>
  <c r="P46" i="2"/>
  <c r="Q46" i="2" s="1"/>
  <c r="J46" i="2"/>
  <c r="K46" i="2" s="1"/>
  <c r="Y45" i="2"/>
  <c r="Z45" i="2" s="1"/>
  <c r="V45" i="2"/>
  <c r="W45" i="2" s="1"/>
  <c r="P45" i="2"/>
  <c r="Q45" i="2" s="1"/>
  <c r="J45" i="2"/>
  <c r="K45" i="2" s="1"/>
  <c r="Y44" i="2"/>
  <c r="Z44" i="2" s="1"/>
  <c r="V44" i="2"/>
  <c r="W44" i="2" s="1"/>
  <c r="P44" i="2"/>
  <c r="Q44" i="2" s="1"/>
  <c r="J44" i="2"/>
  <c r="K44" i="2" s="1"/>
  <c r="Y7" i="2"/>
  <c r="Z7" i="2" s="1"/>
  <c r="V7" i="2"/>
  <c r="W7" i="2" s="1"/>
  <c r="P7" i="2"/>
  <c r="Q7" i="2" s="1"/>
  <c r="J7" i="2"/>
  <c r="K7" i="2" s="1"/>
  <c r="Y55" i="2"/>
  <c r="Z55" i="2" s="1"/>
  <c r="BY55" i="2" s="1"/>
  <c r="BZ55" i="2" s="1"/>
  <c r="V55" i="2"/>
  <c r="W55" i="2" s="1"/>
  <c r="P55" i="2"/>
  <c r="Q55" i="2" s="1"/>
  <c r="J55" i="2"/>
  <c r="K55" i="2" s="1"/>
  <c r="Y36" i="2"/>
  <c r="Z36" i="2" s="1"/>
  <c r="V36" i="2"/>
  <c r="W36" i="2" s="1"/>
  <c r="P36" i="2"/>
  <c r="Q36" i="2" s="1"/>
  <c r="J36" i="2"/>
  <c r="K36" i="2" s="1"/>
  <c r="Y35" i="2"/>
  <c r="Z35" i="2" s="1"/>
  <c r="V35" i="2"/>
  <c r="W35" i="2" s="1"/>
  <c r="P35" i="2"/>
  <c r="Q35" i="2" s="1"/>
  <c r="J35" i="2"/>
  <c r="K35" i="2" s="1"/>
  <c r="Y34" i="2"/>
  <c r="Z34" i="2" s="1"/>
  <c r="V34" i="2"/>
  <c r="W34" i="2" s="1"/>
  <c r="P34" i="2"/>
  <c r="Q34" i="2" s="1"/>
  <c r="J34" i="2"/>
  <c r="K34" i="2" s="1"/>
  <c r="Y33" i="2"/>
  <c r="Z33" i="2" s="1"/>
  <c r="V33" i="2"/>
  <c r="W33" i="2" s="1"/>
  <c r="P33" i="2"/>
  <c r="Q33" i="2" s="1"/>
  <c r="J33" i="2"/>
  <c r="K33" i="2" s="1"/>
  <c r="Y32" i="2"/>
  <c r="Z32" i="2" s="1"/>
  <c r="V32" i="2"/>
  <c r="W32" i="2" s="1"/>
  <c r="P32" i="2"/>
  <c r="Q32" i="2" s="1"/>
  <c r="J32" i="2"/>
  <c r="K32" i="2" s="1"/>
  <c r="Y31" i="2"/>
  <c r="Z31" i="2" s="1"/>
  <c r="V31" i="2"/>
  <c r="W31" i="2" s="1"/>
  <c r="P31" i="2"/>
  <c r="Q31" i="2" s="1"/>
  <c r="J31" i="2"/>
  <c r="K31" i="2" s="1"/>
  <c r="Y54" i="2"/>
  <c r="Z54" i="2" s="1"/>
  <c r="BY54" i="2" s="1"/>
  <c r="V54" i="2"/>
  <c r="W54" i="2" s="1"/>
  <c r="P54" i="2"/>
  <c r="Q54" i="2" s="1"/>
  <c r="J54" i="2"/>
  <c r="K54" i="2" s="1"/>
  <c r="Y5" i="2"/>
  <c r="Z5" i="2" s="1"/>
  <c r="V5" i="2"/>
  <c r="W5" i="2" s="1"/>
  <c r="P5" i="2"/>
  <c r="Q5" i="2" s="1"/>
  <c r="J5" i="2"/>
  <c r="K5" i="2" s="1"/>
  <c r="Y28" i="2"/>
  <c r="Z28" i="2" s="1"/>
  <c r="V28" i="2"/>
  <c r="W28" i="2" s="1"/>
  <c r="P28" i="2"/>
  <c r="Q28" i="2" s="1"/>
  <c r="J28" i="2"/>
  <c r="K28" i="2" s="1"/>
  <c r="Y27" i="2"/>
  <c r="Z27" i="2" s="1"/>
  <c r="V27" i="2"/>
  <c r="W27" i="2" s="1"/>
  <c r="P27" i="2"/>
  <c r="Q27" i="2" s="1"/>
  <c r="J27" i="2"/>
  <c r="K27" i="2" s="1"/>
  <c r="Y26" i="2"/>
  <c r="Z26" i="2" s="1"/>
  <c r="BY26" i="2" s="1"/>
  <c r="V26" i="2"/>
  <c r="W26" i="2" s="1"/>
  <c r="P26" i="2"/>
  <c r="Q26" i="2" s="1"/>
  <c r="J26" i="2"/>
  <c r="K26" i="2" s="1"/>
  <c r="Y25" i="2"/>
  <c r="Z25" i="2" s="1"/>
  <c r="V25" i="2"/>
  <c r="W25" i="2" s="1"/>
  <c r="P25" i="2"/>
  <c r="Q25" i="2" s="1"/>
  <c r="J25" i="2"/>
  <c r="K25" i="2" s="1"/>
  <c r="Y24" i="2"/>
  <c r="Z24" i="2" s="1"/>
  <c r="BY24" i="2" s="1"/>
  <c r="V24" i="2"/>
  <c r="W24" i="2" s="1"/>
  <c r="P24" i="2"/>
  <c r="Q24" i="2" s="1"/>
  <c r="J24" i="2"/>
  <c r="K24" i="2" s="1"/>
  <c r="Y23" i="2"/>
  <c r="Z23" i="2" s="1"/>
  <c r="V23" i="2"/>
  <c r="W23" i="2" s="1"/>
  <c r="P23" i="2"/>
  <c r="Q23" i="2" s="1"/>
  <c r="J23" i="2"/>
  <c r="K23" i="2" s="1"/>
  <c r="Y22" i="2"/>
  <c r="Z22" i="2" s="1"/>
  <c r="V22" i="2"/>
  <c r="W22" i="2" s="1"/>
  <c r="P22" i="2"/>
  <c r="Q22" i="2" s="1"/>
  <c r="J22" i="2"/>
  <c r="K22" i="2" s="1"/>
  <c r="Y21" i="2"/>
  <c r="Z21" i="2" s="1"/>
  <c r="V21" i="2"/>
  <c r="W21" i="2" s="1"/>
  <c r="P21" i="2"/>
  <c r="Q21" i="2" s="1"/>
  <c r="J21" i="2"/>
  <c r="K21" i="2" s="1"/>
  <c r="Y20" i="2"/>
  <c r="Z20" i="2" s="1"/>
  <c r="V20" i="2"/>
  <c r="W20" i="2" s="1"/>
  <c r="P20" i="2"/>
  <c r="Q20" i="2" s="1"/>
  <c r="J20" i="2"/>
  <c r="K20" i="2" s="1"/>
  <c r="Y19" i="2"/>
  <c r="Z19" i="2" s="1"/>
  <c r="V19" i="2"/>
  <c r="W19" i="2" s="1"/>
  <c r="P19" i="2"/>
  <c r="Q19" i="2" s="1"/>
  <c r="J19" i="2"/>
  <c r="K19" i="2" s="1"/>
  <c r="Y18" i="2"/>
  <c r="Z18" i="2" s="1"/>
  <c r="BY18" i="2" s="1"/>
  <c r="V18" i="2"/>
  <c r="W18" i="2" s="1"/>
  <c r="P18" i="2"/>
  <c r="Q18" i="2" s="1"/>
  <c r="J18" i="2"/>
  <c r="K18" i="2" s="1"/>
  <c r="Y17" i="2"/>
  <c r="Z17" i="2" s="1"/>
  <c r="BY17" i="2" s="1"/>
  <c r="CA17" i="2" s="1"/>
  <c r="CB17" i="2" s="1"/>
  <c r="V17" i="2"/>
  <c r="W17" i="2" s="1"/>
  <c r="P17" i="2"/>
  <c r="Q17" i="2" s="1"/>
  <c r="J17" i="2"/>
  <c r="K17" i="2" s="1"/>
  <c r="Y16" i="2"/>
  <c r="Z16" i="2" s="1"/>
  <c r="BY16" i="2" s="1"/>
  <c r="V16" i="2"/>
  <c r="W16" i="2" s="1"/>
  <c r="P16" i="2"/>
  <c r="Q16" i="2" s="1"/>
  <c r="J16" i="2"/>
  <c r="K16" i="2" s="1"/>
  <c r="Y15" i="2"/>
  <c r="Z15" i="2" s="1"/>
  <c r="BY15" i="2" s="1"/>
  <c r="BZ15" i="2" s="1"/>
  <c r="V15" i="2"/>
  <c r="W15" i="2" s="1"/>
  <c r="P15" i="2"/>
  <c r="Q15" i="2" s="1"/>
  <c r="J15" i="2"/>
  <c r="K15" i="2" s="1"/>
  <c r="Y14" i="2"/>
  <c r="Z14" i="2" s="1"/>
  <c r="BY14" i="2" s="1"/>
  <c r="V14" i="2"/>
  <c r="W14" i="2" s="1"/>
  <c r="P14" i="2"/>
  <c r="Q14" i="2" s="1"/>
  <c r="J14" i="2"/>
  <c r="K14" i="2" s="1"/>
  <c r="Y53" i="2"/>
  <c r="Z53" i="2" s="1"/>
  <c r="BY53" i="2" s="1"/>
  <c r="V53" i="2"/>
  <c r="W53" i="2" s="1"/>
  <c r="P53" i="2"/>
  <c r="Q53" i="2" s="1"/>
  <c r="J53" i="2"/>
  <c r="K53" i="2" s="1"/>
  <c r="Y13" i="2"/>
  <c r="Z13" i="2" s="1"/>
  <c r="V13" i="2"/>
  <c r="W13" i="2" s="1"/>
  <c r="P13" i="2"/>
  <c r="Q13" i="2" s="1"/>
  <c r="J13" i="2"/>
  <c r="K13" i="2" s="1"/>
  <c r="Y12" i="2"/>
  <c r="Z12" i="2" s="1"/>
  <c r="V12" i="2"/>
  <c r="W12" i="2" s="1"/>
  <c r="P12" i="2"/>
  <c r="Q12" i="2" s="1"/>
  <c r="J12" i="2"/>
  <c r="K12" i="2" s="1"/>
  <c r="Y52" i="2"/>
  <c r="Z52" i="2" s="1"/>
  <c r="BY52" i="2" s="1"/>
  <c r="V52" i="2"/>
  <c r="W52" i="2" s="1"/>
  <c r="P52" i="2"/>
  <c r="Q52" i="2" s="1"/>
  <c r="J52" i="2"/>
  <c r="K52" i="2" s="1"/>
  <c r="Y51" i="2"/>
  <c r="Z51" i="2" s="1"/>
  <c r="BY51" i="2" s="1"/>
  <c r="V51" i="2"/>
  <c r="W51" i="2" s="1"/>
  <c r="P51" i="2"/>
  <c r="Q51" i="2" s="1"/>
  <c r="J51" i="2"/>
  <c r="K51" i="2" s="1"/>
  <c r="Y50" i="2"/>
  <c r="Z50" i="2" s="1"/>
  <c r="BY50" i="2" s="1"/>
  <c r="V50" i="2"/>
  <c r="W50" i="2" s="1"/>
  <c r="P50" i="2"/>
  <c r="Q50" i="2" s="1"/>
  <c r="J50" i="2"/>
  <c r="K50" i="2" s="1"/>
  <c r="Y11" i="2"/>
  <c r="Z11" i="2" s="1"/>
  <c r="BY11" i="2" s="1"/>
  <c r="V11" i="2"/>
  <c r="W11" i="2" s="1"/>
  <c r="P11" i="2"/>
  <c r="Q11" i="2" s="1"/>
  <c r="M11" i="2"/>
  <c r="N11" i="2" s="1"/>
  <c r="J11" i="2"/>
  <c r="K11" i="2" s="1"/>
  <c r="Y10" i="2"/>
  <c r="Z10" i="2" s="1"/>
  <c r="V10" i="2"/>
  <c r="W10" i="2" s="1"/>
  <c r="P10" i="2"/>
  <c r="Q10" i="2" s="1"/>
  <c r="M10" i="2"/>
  <c r="N10" i="2" s="1"/>
  <c r="J10" i="2"/>
  <c r="K10" i="2" s="1"/>
  <c r="Y9" i="2"/>
  <c r="Z9" i="2" s="1"/>
  <c r="BY9" i="2" s="1"/>
  <c r="V9" i="2"/>
  <c r="W9" i="2" s="1"/>
  <c r="P9" i="2"/>
  <c r="Q9" i="2" s="1"/>
  <c r="M9" i="2"/>
  <c r="N9" i="2" s="1"/>
  <c r="J9" i="2"/>
  <c r="K9" i="2" s="1"/>
  <c r="Y8" i="2"/>
  <c r="Z8" i="2" s="1"/>
  <c r="V8" i="2"/>
  <c r="W8" i="2" s="1"/>
  <c r="P8" i="2"/>
  <c r="Q8" i="2" s="1"/>
  <c r="M8" i="2"/>
  <c r="N8" i="2" s="1"/>
  <c r="J8" i="2"/>
  <c r="K8" i="2" s="1"/>
  <c r="Y4" i="2"/>
  <c r="Z4" i="2" s="1"/>
  <c r="V4" i="2"/>
  <c r="W4" i="2" s="1"/>
  <c r="P4" i="2"/>
  <c r="Q4" i="2" s="1"/>
  <c r="M4" i="2"/>
  <c r="N4" i="2" s="1"/>
  <c r="BY4" i="2" s="1"/>
  <c r="CC4" i="2" s="1"/>
  <c r="CD4" i="2" s="1"/>
  <c r="J4" i="2"/>
  <c r="K4" i="2" s="1"/>
  <c r="Y6" i="2"/>
  <c r="Z6" i="2" s="1"/>
  <c r="V6" i="2"/>
  <c r="W6" i="2" s="1"/>
  <c r="P6" i="2"/>
  <c r="Q6" i="2" s="1"/>
  <c r="M6" i="2"/>
  <c r="N6" i="2" s="1"/>
  <c r="J6" i="2"/>
  <c r="K6" i="2" s="1"/>
  <c r="Y49" i="2"/>
  <c r="Z49" i="2" s="1"/>
  <c r="V49" i="2"/>
  <c r="W49" i="2" s="1"/>
  <c r="P49" i="2"/>
  <c r="Q49" i="2" s="1"/>
  <c r="M49" i="2"/>
  <c r="N49" i="2" s="1"/>
  <c r="J49" i="2"/>
  <c r="K49" i="2" s="1"/>
  <c r="Y48" i="2"/>
  <c r="Z48" i="2" s="1"/>
  <c r="V48" i="2"/>
  <c r="W48" i="2" s="1"/>
  <c r="P48" i="2"/>
  <c r="Q48" i="2" s="1"/>
  <c r="M48" i="2"/>
  <c r="N48" i="2" s="1"/>
  <c r="J48" i="2"/>
  <c r="K48" i="2" s="1"/>
  <c r="CA36" i="2" l="1"/>
  <c r="CB36" i="2" s="1"/>
  <c r="CA47" i="2"/>
  <c r="CB47" i="2" s="1"/>
  <c r="CA43" i="2"/>
  <c r="CB43" i="2" s="1"/>
  <c r="CC43" i="2"/>
  <c r="CD43" i="2" s="1"/>
  <c r="BY48" i="2"/>
  <c r="BY6" i="2"/>
  <c r="BZ38" i="2"/>
  <c r="CC38" i="2"/>
  <c r="CD38" i="2" s="1"/>
  <c r="CA45" i="2"/>
  <c r="CB45" i="2" s="1"/>
  <c r="BY49" i="2"/>
  <c r="BZ49" i="2" s="1"/>
  <c r="BZ50" i="2"/>
  <c r="CA50" i="2"/>
  <c r="CB50" i="2" s="1"/>
  <c r="CC50" i="2"/>
  <c r="CD50" i="2" s="1"/>
  <c r="CC18" i="2"/>
  <c r="CD18" i="2" s="1"/>
  <c r="CA18" i="2"/>
  <c r="CB18" i="2" s="1"/>
  <c r="CA14" i="2"/>
  <c r="CB14" i="2" s="1"/>
  <c r="BZ14" i="2"/>
  <c r="CC14" i="2"/>
  <c r="CD14" i="2" s="1"/>
  <c r="BZ32" i="2"/>
  <c r="CA32" i="2"/>
  <c r="CB32" i="2" s="1"/>
  <c r="BZ51" i="2"/>
  <c r="CC51" i="2"/>
  <c r="CD51" i="2" s="1"/>
  <c r="CA51" i="2"/>
  <c r="CB51" i="2" s="1"/>
  <c r="CC24" i="2"/>
  <c r="CD24" i="2" s="1"/>
  <c r="BZ24" i="2"/>
  <c r="CA24" i="2"/>
  <c r="CB24" i="2" s="1"/>
  <c r="BZ54" i="2"/>
  <c r="CA54" i="2"/>
  <c r="CB54" i="2" s="1"/>
  <c r="CC54" i="2"/>
  <c r="CD54" i="2" s="1"/>
  <c r="BZ25" i="2"/>
  <c r="CA25" i="2"/>
  <c r="CB25" i="2" s="1"/>
  <c r="CC25" i="2"/>
  <c r="CD25" i="2" s="1"/>
  <c r="CC39" i="2"/>
  <c r="CD39" i="2" s="1"/>
  <c r="CA39" i="2"/>
  <c r="CB39" i="2" s="1"/>
  <c r="BZ39" i="2"/>
  <c r="CA12" i="2"/>
  <c r="CB12" i="2" s="1"/>
  <c r="CC12" i="2"/>
  <c r="CD12" i="2" s="1"/>
  <c r="BZ12" i="2"/>
  <c r="CA30" i="2"/>
  <c r="CB30" i="2" s="1"/>
  <c r="BZ30" i="2"/>
  <c r="CA11" i="2"/>
  <c r="CB11" i="2" s="1"/>
  <c r="BZ11" i="2"/>
  <c r="CC11" i="2"/>
  <c r="CD11" i="2" s="1"/>
  <c r="BZ26" i="2"/>
  <c r="CA26" i="2"/>
  <c r="CB26" i="2" s="1"/>
  <c r="CC26" i="2"/>
  <c r="CD26" i="2" s="1"/>
  <c r="BZ35" i="2"/>
  <c r="CA35" i="2"/>
  <c r="CB35" i="2" s="1"/>
  <c r="CA33" i="2"/>
  <c r="CB33" i="2" s="1"/>
  <c r="CC33" i="2"/>
  <c r="CD33" i="2" s="1"/>
  <c r="BZ9" i="2"/>
  <c r="CC9" i="2"/>
  <c r="CD9" i="2" s="1"/>
  <c r="CA9" i="2"/>
  <c r="CB9" i="2" s="1"/>
  <c r="CA37" i="2"/>
  <c r="CB37" i="2" s="1"/>
  <c r="CC37" i="2"/>
  <c r="CD37" i="2" s="1"/>
  <c r="CA53" i="2"/>
  <c r="CB53" i="2" s="1"/>
  <c r="BZ53" i="2"/>
  <c r="CC53" i="2"/>
  <c r="CD53" i="2" s="1"/>
  <c r="BZ52" i="2"/>
  <c r="CA52" i="2"/>
  <c r="CB52" i="2" s="1"/>
  <c r="CC52" i="2"/>
  <c r="CD52" i="2" s="1"/>
  <c r="BZ5" i="2"/>
  <c r="CA5" i="2"/>
  <c r="CB5" i="2" s="1"/>
  <c r="CC5" i="2"/>
  <c r="CD5" i="2" s="1"/>
  <c r="BZ7" i="2"/>
  <c r="CC7" i="2"/>
  <c r="CD7" i="2" s="1"/>
  <c r="CA7" i="2"/>
  <c r="CB7" i="2" s="1"/>
  <c r="CA16" i="2"/>
  <c r="CB16" i="2" s="1"/>
  <c r="BZ16" i="2"/>
  <c r="BZ6" i="2" l="1"/>
  <c r="CA6" i="2"/>
  <c r="CB6" i="2" s="1"/>
  <c r="CC6" i="2"/>
  <c r="CD6" i="2" s="1"/>
  <c r="BY56" i="2"/>
  <c r="CA48" i="2"/>
  <c r="BZ48" i="2"/>
  <c r="CC48" i="2"/>
  <c r="BZ56" i="2" l="1"/>
  <c r="BZ57" i="2" s="1"/>
  <c r="BZ58" i="2" s="1"/>
  <c r="CB48" i="2"/>
  <c r="CA56" i="2"/>
  <c r="CB56" i="2" s="1"/>
  <c r="CD48" i="2"/>
  <c r="CD56" i="2" s="1"/>
  <c r="CC56" i="2"/>
  <c r="CD57" i="2" l="1"/>
  <c r="CD58" i="2" s="1"/>
  <c r="CB57" i="2"/>
  <c r="CB58" i="2" s="1"/>
  <c r="CD59" i="2" l="1"/>
</calcChain>
</file>

<file path=xl/sharedStrings.xml><?xml version="1.0" encoding="utf-8"?>
<sst xmlns="http://schemas.openxmlformats.org/spreadsheetml/2006/main" count="730" uniqueCount="137">
  <si>
    <t>Item</t>
  </si>
  <si>
    <t>Cod. Matriz</t>
  </si>
  <si>
    <t>Servicio</t>
  </si>
  <si>
    <t>Capacidad</t>
  </si>
  <si>
    <t>Unidad de Facturación</t>
  </si>
  <si>
    <t>Cantidad en Tiempo</t>
  </si>
  <si>
    <t>Unidad x Cantidad</t>
  </si>
  <si>
    <t>IT-BPO-1-1</t>
  </si>
  <si>
    <t xml:space="preserve">Troncal SIP </t>
  </si>
  <si>
    <t>Mes</t>
  </si>
  <si>
    <t>IT-BPO-2-1</t>
  </si>
  <si>
    <t>Minuto IVR (Interactive Voice Response) - Enrutador</t>
  </si>
  <si>
    <t>Minuto</t>
  </si>
  <si>
    <t>IT-BPO-3-1</t>
  </si>
  <si>
    <t xml:space="preserve">Minuto IVR (Interactive Voice Response) - Audiotexto        </t>
  </si>
  <si>
    <t>IT-BPO-4-1</t>
  </si>
  <si>
    <t xml:space="preserve">Minuto IVR (Interactive Voice Response) Transaccional        </t>
  </si>
  <si>
    <t>IT-BPO-6-2</t>
  </si>
  <si>
    <t xml:space="preserve">Grabación anuncios IVR (Interactive Voice Response) Respuesta de Voz Interactiva        </t>
  </si>
  <si>
    <t>Anuncio</t>
  </si>
  <si>
    <t>IT-BPO-7-6</t>
  </si>
  <si>
    <t>Minutos de conexión outbound/Inbound</t>
  </si>
  <si>
    <t>IT-BPO-8-1</t>
  </si>
  <si>
    <t>Transferencia de llamadas</t>
  </si>
  <si>
    <t>Transferencia</t>
  </si>
  <si>
    <t>IT-BPO-11-1</t>
  </si>
  <si>
    <t>Clic to call</t>
  </si>
  <si>
    <t>Licencia Mes</t>
  </si>
  <si>
    <t>IT-BPO-12-1</t>
  </si>
  <si>
    <t xml:space="preserve">Web Callback </t>
  </si>
  <si>
    <t>IT-BPO-13-1</t>
  </si>
  <si>
    <t>Mailing</t>
  </si>
  <si>
    <t>Correo</t>
  </si>
  <si>
    <t>IT-BPO-16-1</t>
  </si>
  <si>
    <t xml:space="preserve">Mensaje SMS (Short Message Service) </t>
  </si>
  <si>
    <t>Mensaje SMS</t>
  </si>
  <si>
    <t>IT-BPO-21-1</t>
  </si>
  <si>
    <t>Chatbot Smart</t>
  </si>
  <si>
    <t>Respuesta Chatbot Smart</t>
  </si>
  <si>
    <t>IT-BPO-22-1</t>
  </si>
  <si>
    <t>Voicebot Smart</t>
  </si>
  <si>
    <t>Minuto Voicebot Smart</t>
  </si>
  <si>
    <t>IT-BPO-23-1</t>
  </si>
  <si>
    <t>Hora desarrollo para Integraciones y canales digitales</t>
  </si>
  <si>
    <t>IT-BPO-24-1</t>
  </si>
  <si>
    <t>Analytics</t>
  </si>
  <si>
    <t>IT-BPO-25-1</t>
  </si>
  <si>
    <t>Agente en Sitio </t>
  </si>
  <si>
    <t>IT-BPO-25-4</t>
  </si>
  <si>
    <t>Hora</t>
  </si>
  <si>
    <t>IT-BPO-25-5</t>
  </si>
  <si>
    <t>Mes 7x24</t>
  </si>
  <si>
    <t>IT-BPO-25-11</t>
  </si>
  <si>
    <t>IT-BPO-25-51</t>
  </si>
  <si>
    <t>IT-BPO-26-31</t>
  </si>
  <si>
    <t>Agente en la Entidad Compradora o Back Office</t>
  </si>
  <si>
    <t>IT-BPO-26-61</t>
  </si>
  <si>
    <t>IT-BPO-29-41</t>
  </si>
  <si>
    <t>Agente con dominio en lenguaje de señas colombiana (Videollamada)</t>
  </si>
  <si>
    <t>IT-BPO-33-1</t>
  </si>
  <si>
    <t>Agente Minero de Datos</t>
  </si>
  <si>
    <t>IT-BPO-35-1</t>
  </si>
  <si>
    <t>Coordinador Nacional</t>
  </si>
  <si>
    <t>IT-BPO-37-8</t>
  </si>
  <si>
    <t>Supervisor Servicios BPO</t>
  </si>
  <si>
    <t>IT-BPO-38-1</t>
  </si>
  <si>
    <t>Líder de calidad</t>
  </si>
  <si>
    <t>IT-BPO-39-1</t>
  </si>
  <si>
    <t>Formador</t>
  </si>
  <si>
    <t>IT-BPO-47-1</t>
  </si>
  <si>
    <t>Plataforma de Centro de Contacto para Agente </t>
  </si>
  <si>
    <t>Licencia por posición</t>
  </si>
  <si>
    <t>IT-BPO-48-1</t>
  </si>
  <si>
    <t>Hora desarrollo</t>
  </si>
  <si>
    <t>IT-BPO-49-1</t>
  </si>
  <si>
    <t>Puesto de trabajo en el Call Center sin Agente</t>
  </si>
  <si>
    <t>Puesto de trabajo</t>
  </si>
  <si>
    <t>IT-BPO-52-1</t>
  </si>
  <si>
    <t xml:space="preserve">Enlace Dedicado entre puntos </t>
  </si>
  <si>
    <t>IT-BPO-52-19</t>
  </si>
  <si>
    <t>Enlace Dedicado a Internet</t>
  </si>
  <si>
    <t>IT-BPO-62-43</t>
  </si>
  <si>
    <t>Componentes complemento Puesto de Trabajo</t>
  </si>
  <si>
    <t>IT-BPO-63-1</t>
  </si>
  <si>
    <t>Licencia RPA – Robotic Process Automation</t>
  </si>
  <si>
    <t>IT-BPO-67-1</t>
  </si>
  <si>
    <t>Speech Analytics</t>
  </si>
  <si>
    <t xml:space="preserve">VALOR UNITARIO </t>
  </si>
  <si>
    <t xml:space="preserve">PRECIO CON DESCUENTO </t>
  </si>
  <si>
    <t xml:space="preserve">PRECIO TOTAL </t>
  </si>
  <si>
    <t xml:space="preserve">VALOR POR  CAPACIDAD </t>
  </si>
  <si>
    <t xml:space="preserve">DESCUENTO ADICIONAL </t>
  </si>
  <si>
    <t xml:space="preserve">PORCENTAJE DE DESCUENTO </t>
  </si>
  <si>
    <t>NA</t>
  </si>
  <si>
    <t xml:space="preserve">Voz sintética </t>
  </si>
  <si>
    <t xml:space="preserve">Outbound de fijo a celular </t>
  </si>
  <si>
    <t>SMS en una vía</t>
  </si>
  <si>
    <t>Agente general</t>
  </si>
  <si>
    <t>Agente técnico</t>
  </si>
  <si>
    <t>Agente profesional</t>
  </si>
  <si>
    <t>Jornada Ordinaria</t>
  </si>
  <si>
    <t>Omnicanal</t>
  </si>
  <si>
    <t>10Mbps</t>
  </si>
  <si>
    <t>1Gbps</t>
  </si>
  <si>
    <t>Licenciamiento de ofimatica</t>
  </si>
  <si>
    <t>Caracteristicas</t>
  </si>
  <si>
    <t>IVA 19%</t>
  </si>
  <si>
    <t>SECRETARIA DISTRITAL DE MOVILIDAD OP 144843</t>
  </si>
  <si>
    <t>SUPERINTENDENCIA INDUSTRIA Y COMERCIO OP 143878</t>
  </si>
  <si>
    <t>DEPARTAMENTO ADMINISTRATIVO PARA LA PROSPERIDAD SOCIAL OP 146270</t>
  </si>
  <si>
    <t>UNIVERSIDAD MILITAR NUEVA GRANADA OP 145818</t>
  </si>
  <si>
    <t>INSTITUTO GEOGRAFICO AGUSTIN CODAZZI OP 145761</t>
  </si>
  <si>
    <t>FISCALIA GENERAL DE LA NACION - GESTION GENERAL OP 146060</t>
  </si>
  <si>
    <t>UNIDAD ATENCION REPARACION INTEGRAL A VICTIMAS OP 144351</t>
  </si>
  <si>
    <t>FONDO NACIONAL AMBIENTAL / AUTORIDAD NACIONAL DE LICENCIAS AMBIENTALES OP 144993</t>
  </si>
  <si>
    <t>UNIDAD ATENCION REPARACION INTEGRAL A VICTIMAS OP 110848 07-06-2023</t>
  </si>
  <si>
    <t>SUPERINTENDENCIA DE SERVICIOS PUBLICOS DOMICILIARIOS
 OP 112387 29-06-2023</t>
  </si>
  <si>
    <t>SUPERINTENDENCIA FINANCIERA DE COLOMBIA
 OP 112699 06-07-2023</t>
  </si>
  <si>
    <t>(ICETEX)
 OP 66615 05-04-2021</t>
  </si>
  <si>
    <t>FONDO FINANCIERO DISTRITAL DE SALUD
 OP 71385 24-06-2021</t>
  </si>
  <si>
    <t>ANDJE
 OP 144591 2025</t>
  </si>
  <si>
    <t xml:space="preserve">MINISTERIO DE IGUALDAD Y EQUIDAD - MINIGUALDAD OP 123240 </t>
  </si>
  <si>
    <t>UAE - GESTION PENSIONAL Y CONTRIBUCIONES PARAFISCALES DE LA PROTECCION SOCIAL - MINIGUALDAD OP 67810 22-04-2021</t>
  </si>
  <si>
    <t>FONDO FINANCIERO DISTRITAL DE SALUD - OP 104363 03-02-2023</t>
  </si>
  <si>
    <t>BOGOTA - SECRETARIA DISTRITAL DE MOVILIDAD - OP 87133 23-03-2022</t>
  </si>
  <si>
    <t>INSTITUTO COLOMBIANO DE BIENESTAR FAMILIAR - OP 92689 30-06-2022</t>
  </si>
  <si>
    <t>PROMEDIO PRECIO TOTAL</t>
  </si>
  <si>
    <r>
      <rPr>
        <b/>
        <sz val="11"/>
        <color theme="1"/>
        <rFont val="Aptos Narrow"/>
        <family val="2"/>
        <scheme val="minor"/>
      </rPr>
      <t>Notas:</t>
    </r>
    <r>
      <rPr>
        <sz val="11"/>
        <color theme="1"/>
        <rFont val="Aptos Narrow"/>
        <family val="2"/>
        <scheme val="minor"/>
      </rPr>
      <t xml:space="preserve">
1. La orden de comprar No. 110848 de 07-06-2023 fue indexada mediante indices de serie de empalme para el Codigo No. IT-BPO-25-4
2. La orden de comprar No. 112387 de 29-06-2023 fue indexada mediante indices de serie de empalme para el Codigo No.  IT-BPO-8-1
3. La orden de comprar No. 112699 de 06-07-2023 fue indexada mediante indices de serie de empalme para el Codigo No.  IT-BPO-52-1  / IT-BPO-26-61
4. La orden de comprar No. 66615 de 05-04-2021 fue indexada mediante indices de serie de empalme para el Codigo No.  IT-BPO-26-61
5. La orden de comprar No. 71385 de 24-06-2021 fue indexada mediante indices de serie de empalme para el Codigo No.  IT-BPO-52-19
6. La orden de comprar No. 123240 de 12-12-2023 fue indexada mediante indices de serie de empalme para el Codigo No.  IT-BPO-49-1
7. La orden de comprar No. 67810 de 22-04-2021 fue indexada mediante indices de serie de empalme para el Codigo No. IT-BPO-29-41
8. La orden de comprar No. 104363 de 03-02-2023 fue indexada mediante indices de serie de empalme para el Codigo No. IT-BPO-52-19
9. La orden de comprar No. 87133 de 23-03-2022 fue indexada mediante indices de serie de empalme para el Codigo No. IT-BPO-29-41
10. La orden de comprar No. 92689 de 30-06-2022 fue indexada mediante indices de serie de empalme para el Codigo No. IT-BPO-25-5
(https://www.dane.gov.co/index.php/estadisticas-por-tema/precios-y-costos/indice-de-precios-al-consumidor-ipc/ipc-informacion-tecnica#indices-y-ponderaciones)</t>
    </r>
  </si>
  <si>
    <t>Subtotales</t>
  </si>
  <si>
    <r>
      <rPr>
        <b/>
        <sz val="11"/>
        <color theme="1"/>
        <rFont val="Aptos Narrow"/>
        <family val="2"/>
        <scheme val="minor"/>
      </rPr>
      <t>Analisis:</t>
    </r>
    <r>
      <rPr>
        <sz val="11"/>
        <color theme="1"/>
        <rFont val="Aptos Narrow"/>
        <family val="2"/>
        <scheme val="minor"/>
      </rPr>
      <t xml:space="preserve">
Se tomaron los precios por cada servicio provenientes de ordenes de compra publicadas en la tienda virtual del estado Colombiano correspondientes al acuerdo marco de precios Prestación de Servicios BPO II y III indexando aquellos periodos anteriores a la vigencia 2025 mediante el indice de serie de empalme de la pagina del DANE. Por cada servicio se estimo el promedio de los valores adjudicados y este promedio de multiplico por las cantidades y el tiempo requeridos por la Secretaría General. Para las vigencias 2026 y 2027 se indexo de acuerdo con los Supuestos Macroeconomicos de la Secretaria de Hacienda Distrital (https://www.haciendabogota.gov.co/es/sdh/supuestos-macroeconomicos)
Por lo tanto se establece que el  Valor estimado de Total del Presupuesto Oficial para el presente proceso de selección corresponde a la suma de Diecisiete mil novecientos noventa y cuatro millones noventa y un mil ochocientos noventa y seis PESOS M/CTE ($17.994.091.896), comparado con la estimacion del presente ejercicio se encuentra en el margen del presupuesto.</t>
    </r>
  </si>
  <si>
    <t>ESTUDIO DE MERCADO LINEA 195</t>
  </si>
  <si>
    <t>TOTAL GENERAL PRESUPUESTO</t>
  </si>
  <si>
    <t>TOTAL GENERAL</t>
  </si>
  <si>
    <t>AJUSTE IPC 2027</t>
  </si>
  <si>
    <t>AJUSTE IPC 2026</t>
  </si>
  <si>
    <t>UNIDAD PRESTADORA DE SALUD BOGOTÁ - OP 193668 26-07-2023</t>
  </si>
  <si>
    <r>
      <rPr>
        <b/>
        <sz val="11"/>
        <color theme="1"/>
        <rFont val="Aptos Narrow"/>
        <family val="2"/>
        <scheme val="minor"/>
      </rPr>
      <t>Analisis:</t>
    </r>
    <r>
      <rPr>
        <sz val="11"/>
        <color theme="1"/>
        <rFont val="Aptos Narrow"/>
        <family val="2"/>
        <scheme val="minor"/>
      </rPr>
      <t xml:space="preserve">
Se tomaron los precios por cada servicio provenientes de ordenes de compra publicadas en la tienda virtual del estado Colombiano correspondientes al acuerdo marco de precios Prestación de Servicios BPO II y III indexando aquellos periodos anteriores a la vigencia 2025 mediante el indice de serie de empalme de la pagina del DANE. Por cada servicio se estimo el promedio de los valores adjudicados y este promedio de multiplico por las cantidades y el tiempo requeridos por la Secretaría General. Para las vigencias 2026 y 2027 se indexo de acuerdo con los Supuestos Macroeconomicos de la Secretaria de Hacienda Distrital (https://www.haciendabogota.gov.co/es/sdh/supuestos-macroeconomicos)
Por lo tanto se establece que el  Valor estimado de Total del Presupuesto Oficial para el presente proceso de selección corresponde a la suma de Diecisiete mil setecientos sesenta y ocho millones quinientos cuarenta y cinco mil novecientos cuarenta y cuatro PESOS M/CTE ($17.768.545.944), comparado con la estimacion del presente ejercicio se encuentra en el margen del presupuesto.
</t>
    </r>
    <r>
      <rPr>
        <b/>
        <sz val="11"/>
        <color theme="1"/>
        <rFont val="Aptos Narrow"/>
        <scheme val="minor"/>
      </rPr>
      <t>Teniendo en cuenta la busqueda realizazada en la ordenes de comprar de servicios BPO suscitas desde 2021 a 2025 no se encontro el servicio, por tal razon se incluye el valor de el cotizado del acuerdo marco de precios BPO III, con el fin de tener un segunda valor de referencia para el calculo del promedio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</si>
</sst>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 #,##0.00_-;\-&quot;$&quot;\ * #,##0.00_-;_-&quot;$&quot;\ * &quot;-&quot;_-;_-@_-"/>
    <numFmt numFmtId="165" formatCode="&quot;$&quot;\ #,##0.00"/>
    <numFmt numFmtId="166" formatCode="&quot;$&quot;\ #,##0"/>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sz val="10"/>
      <name val="Aptos Narrow"/>
      <family val="2"/>
      <scheme val="minor"/>
    </font>
    <font>
      <sz val="11"/>
      <color rgb="FF222222"/>
      <name val="Arial"/>
      <family val="2"/>
    </font>
    <font>
      <b/>
      <sz val="11"/>
      <color theme="1"/>
      <name val="Aptos Narrow"/>
      <family val="2"/>
      <scheme val="minor"/>
    </font>
    <font>
      <sz val="11"/>
      <color rgb="FF000000"/>
      <name val="Aptos Narrow"/>
      <family val="2"/>
      <scheme val="minor"/>
    </font>
    <font>
      <b/>
      <sz val="11"/>
      <color rgb="FF000000"/>
      <name val="Aptos Narrow"/>
      <family val="2"/>
      <scheme val="minor"/>
    </font>
    <font>
      <sz val="11"/>
      <color theme="1"/>
      <name val="Aptos Narrow"/>
      <family val="2"/>
      <scheme val="minor"/>
    </font>
    <font>
      <b/>
      <sz val="14"/>
      <color theme="1"/>
      <name val="Aptos Narrow"/>
      <family val="2"/>
      <scheme val="minor"/>
    </font>
    <font>
      <b/>
      <sz val="11"/>
      <color theme="1"/>
      <name val="Aptos Narrow"/>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0000"/>
        <bgColor indexed="64"/>
      </patternFill>
    </fill>
  </fills>
  <borders count="36">
    <border>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52">
    <xf numFmtId="0" fontId="0" fillId="0" borderId="0" xfId="0"/>
    <xf numFmtId="0" fontId="0" fillId="0" borderId="0" xfId="0" applyAlignment="1">
      <alignment wrapText="1"/>
    </xf>
    <xf numFmtId="0" fontId="0" fillId="0" borderId="3" xfId="0" applyBorder="1" applyAlignment="1">
      <alignment horizontal="center" vertical="center" wrapText="1"/>
    </xf>
    <xf numFmtId="8" fontId="0" fillId="0" borderId="3" xfId="0" applyNumberFormat="1" applyBorder="1"/>
    <xf numFmtId="10" fontId="0" fillId="0" borderId="3" xfId="3" applyNumberFormat="1" applyFont="1" applyFill="1" applyBorder="1"/>
    <xf numFmtId="8" fontId="0" fillId="2" borderId="3" xfId="0" applyNumberFormat="1" applyFill="1" applyBorder="1"/>
    <xf numFmtId="42" fontId="0" fillId="2" borderId="3" xfId="0" applyNumberFormat="1" applyFill="1" applyBorder="1"/>
    <xf numFmtId="10" fontId="0" fillId="2" borderId="3" xfId="3" applyNumberFormat="1" applyFont="1" applyFill="1" applyBorder="1"/>
    <xf numFmtId="164" fontId="0" fillId="0" borderId="0" xfId="0" applyNumberFormat="1"/>
    <xf numFmtId="164" fontId="0" fillId="0" borderId="2" xfId="2" applyNumberFormat="1" applyFont="1" applyFill="1" applyBorder="1"/>
    <xf numFmtId="42" fontId="0" fillId="0" borderId="3" xfId="0" applyNumberFormat="1" applyBorder="1"/>
    <xf numFmtId="42" fontId="0" fillId="0" borderId="6" xfId="0" applyNumberFormat="1" applyBorder="1"/>
    <xf numFmtId="10" fontId="0" fillId="0" borderId="6" xfId="3" applyNumberFormat="1" applyFont="1" applyFill="1" applyBorder="1"/>
    <xf numFmtId="165" fontId="0" fillId="0" borderId="3" xfId="0" applyNumberFormat="1" applyBorder="1"/>
    <xf numFmtId="165" fontId="0" fillId="0" borderId="4" xfId="0" applyNumberFormat="1" applyBorder="1"/>
    <xf numFmtId="165" fontId="0" fillId="0" borderId="10" xfId="0" applyNumberFormat="1" applyBorder="1"/>
    <xf numFmtId="165" fontId="0" fillId="0" borderId="11" xfId="0" applyNumberFormat="1" applyBorder="1"/>
    <xf numFmtId="8" fontId="0" fillId="3" borderId="3" xfId="0" applyNumberFormat="1" applyFill="1" applyBorder="1"/>
    <xf numFmtId="10" fontId="0" fillId="3" borderId="3" xfId="3" applyNumberFormat="1" applyFont="1" applyFill="1" applyBorder="1"/>
    <xf numFmtId="42" fontId="0" fillId="3" borderId="3" xfId="0" applyNumberFormat="1" applyFill="1" applyBorder="1"/>
    <xf numFmtId="165" fontId="0" fillId="4" borderId="3" xfId="0" applyNumberFormat="1" applyFill="1" applyBorder="1"/>
    <xf numFmtId="165" fontId="0" fillId="0" borderId="19" xfId="0" applyNumberFormat="1" applyBorder="1"/>
    <xf numFmtId="165" fontId="0" fillId="0" borderId="8" xfId="0" applyNumberFormat="1" applyBorder="1"/>
    <xf numFmtId="164" fontId="0" fillId="3" borderId="2" xfId="2" applyNumberFormat="1" applyFont="1" applyFill="1" applyBorder="1"/>
    <xf numFmtId="165" fontId="0" fillId="3" borderId="3" xfId="0" applyNumberFormat="1" applyFill="1" applyBorder="1"/>
    <xf numFmtId="0" fontId="2" fillId="0" borderId="3" xfId="0" applyFont="1" applyBorder="1" applyAlignment="1">
      <alignment horizontal="center" vertical="center" wrapText="1"/>
    </xf>
    <xf numFmtId="165" fontId="0" fillId="0" borderId="3" xfId="3" applyNumberFormat="1" applyFont="1" applyFill="1" applyBorder="1"/>
    <xf numFmtId="165" fontId="0" fillId="3" borderId="3" xfId="3" applyNumberFormat="1" applyFont="1" applyFill="1" applyBorder="1"/>
    <xf numFmtId="165" fontId="0" fillId="0" borderId="3" xfId="2" applyNumberFormat="1" applyFont="1" applyFill="1" applyBorder="1"/>
    <xf numFmtId="0" fontId="7" fillId="0" borderId="0" xfId="0" applyFont="1"/>
    <xf numFmtId="165" fontId="7" fillId="0" borderId="3" xfId="0" applyNumberFormat="1" applyFont="1" applyBorder="1"/>
    <xf numFmtId="0" fontId="3" fillId="0" borderId="3" xfId="1" applyNumberFormat="1" applyFont="1" applyFill="1" applyBorder="1" applyAlignment="1" applyProtection="1">
      <alignment horizontal="center" vertical="center" wrapText="1"/>
      <protection hidden="1"/>
    </xf>
    <xf numFmtId="0" fontId="3" fillId="0" borderId="3" xfId="1" applyNumberFormat="1" applyFont="1" applyFill="1" applyBorder="1" applyAlignment="1" applyProtection="1">
      <alignment horizontal="center" vertical="center" wrapText="1"/>
      <protection locked="0" hidden="1"/>
    </xf>
    <xf numFmtId="0" fontId="4" fillId="0" borderId="3" xfId="1" applyNumberFormat="1" applyFont="1" applyFill="1" applyBorder="1" applyAlignment="1" applyProtection="1">
      <alignment horizontal="center" vertical="center" wrapText="1"/>
      <protection hidden="1"/>
    </xf>
    <xf numFmtId="0" fontId="4" fillId="0" borderId="3" xfId="1" applyNumberFormat="1" applyFont="1" applyFill="1" applyBorder="1" applyAlignment="1" applyProtection="1">
      <alignment horizontal="center" vertical="center" wrapText="1"/>
      <protection locked="0" hidden="1"/>
    </xf>
    <xf numFmtId="165" fontId="7" fillId="0" borderId="8" xfId="0" applyNumberFormat="1" applyFont="1" applyBorder="1"/>
    <xf numFmtId="0" fontId="2" fillId="0" borderId="8" xfId="0" applyFont="1" applyBorder="1" applyAlignment="1">
      <alignment horizontal="center" vertical="center" wrapText="1"/>
    </xf>
    <xf numFmtId="0" fontId="0" fillId="0" borderId="8" xfId="0" applyBorder="1" applyAlignment="1">
      <alignment horizontal="center" vertical="center" wrapText="1"/>
    </xf>
    <xf numFmtId="165" fontId="0" fillId="0" borderId="4" xfId="2" applyNumberFormat="1" applyFont="1" applyFill="1" applyBorder="1"/>
    <xf numFmtId="164" fontId="0" fillId="2" borderId="2" xfId="2" applyNumberFormat="1" applyFont="1" applyFill="1" applyBorder="1"/>
    <xf numFmtId="164" fontId="0" fillId="0" borderId="5" xfId="2" applyNumberFormat="1" applyFont="1" applyFill="1" applyBorder="1"/>
    <xf numFmtId="165" fontId="0" fillId="0" borderId="2" xfId="2" applyNumberFormat="1" applyFont="1" applyFill="1" applyBorder="1"/>
    <xf numFmtId="165" fontId="0" fillId="4" borderId="2" xfId="2" applyNumberFormat="1" applyFont="1" applyFill="1" applyBorder="1"/>
    <xf numFmtId="165" fontId="0" fillId="0" borderId="16" xfId="0" applyNumberFormat="1" applyBorder="1"/>
    <xf numFmtId="165" fontId="0" fillId="3" borderId="2" xfId="2" applyNumberFormat="1" applyFont="1" applyFill="1" applyBorder="1"/>
    <xf numFmtId="165" fontId="0" fillId="0" borderId="2" xfId="0" applyNumberFormat="1" applyBorder="1"/>
    <xf numFmtId="165" fontId="5" fillId="0" borderId="2" xfId="0" applyNumberFormat="1" applyFont="1" applyBorder="1"/>
    <xf numFmtId="165" fontId="0" fillId="0" borderId="5" xfId="0" applyNumberFormat="1" applyBorder="1"/>
    <xf numFmtId="165" fontId="0" fillId="0" borderId="6" xfId="0" applyNumberFormat="1" applyBorder="1"/>
    <xf numFmtId="165" fontId="0" fillId="0" borderId="7" xfId="0" applyNumberFormat="1" applyBorder="1"/>
    <xf numFmtId="165" fontId="7" fillId="0" borderId="2" xfId="0" applyNumberFormat="1" applyFont="1" applyBorder="1"/>
    <xf numFmtId="165" fontId="7" fillId="0" borderId="4" xfId="0" applyNumberFormat="1" applyFont="1" applyBorder="1"/>
    <xf numFmtId="165" fontId="7" fillId="0" borderId="5" xfId="0" applyNumberFormat="1" applyFont="1" applyBorder="1"/>
    <xf numFmtId="165" fontId="7" fillId="0" borderId="6" xfId="0" applyNumberFormat="1" applyFont="1" applyBorder="1"/>
    <xf numFmtId="165" fontId="7" fillId="0" borderId="7" xfId="0" applyNumberFormat="1" applyFont="1" applyBorder="1"/>
    <xf numFmtId="0" fontId="0" fillId="0" borderId="0" xfId="0" applyAlignment="1">
      <alignment vertical="center" wrapText="1"/>
    </xf>
    <xf numFmtId="164" fontId="0" fillId="0" borderId="24" xfId="2" applyNumberFormat="1" applyFont="1" applyFill="1" applyBorder="1"/>
    <xf numFmtId="8" fontId="0" fillId="0" borderId="25" xfId="0" applyNumberFormat="1" applyBorder="1"/>
    <xf numFmtId="10" fontId="0" fillId="0" borderId="25" xfId="3" applyNumberFormat="1" applyFont="1" applyFill="1" applyBorder="1"/>
    <xf numFmtId="165" fontId="0" fillId="0" borderId="25" xfId="2" applyNumberFormat="1" applyFont="1" applyFill="1" applyBorder="1"/>
    <xf numFmtId="165" fontId="0" fillId="0" borderId="1" xfId="2" applyNumberFormat="1" applyFont="1" applyFill="1" applyBorder="1"/>
    <xf numFmtId="164"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5" fontId="0" fillId="0" borderId="24" xfId="2" applyNumberFormat="1" applyFont="1" applyFill="1" applyBorder="1"/>
    <xf numFmtId="165" fontId="0" fillId="0" borderId="25" xfId="0" applyNumberFormat="1" applyBorder="1"/>
    <xf numFmtId="165" fontId="0" fillId="0" borderId="1" xfId="0" applyNumberFormat="1" applyBorder="1"/>
    <xf numFmtId="0" fontId="2" fillId="0" borderId="5" xfId="0" applyFont="1" applyBorder="1" applyAlignment="1">
      <alignment horizontal="center" vertical="center" wrapText="1"/>
    </xf>
    <xf numFmtId="165" fontId="0" fillId="0" borderId="24" xfId="0" applyNumberFormat="1" applyBorder="1"/>
    <xf numFmtId="165" fontId="2" fillId="0" borderId="5"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7" fillId="0" borderId="24" xfId="0" applyNumberFormat="1" applyFont="1" applyBorder="1"/>
    <xf numFmtId="165" fontId="7" fillId="0" borderId="25" xfId="0" applyNumberFormat="1" applyFont="1" applyBorder="1"/>
    <xf numFmtId="165" fontId="7" fillId="0" borderId="1" xfId="0" applyNumberFormat="1" applyFont="1" applyBorder="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165" fontId="0" fillId="0" borderId="0" xfId="0" applyNumberFormat="1"/>
    <xf numFmtId="165" fontId="7" fillId="0" borderId="0" xfId="0" applyNumberFormat="1" applyFont="1"/>
    <xf numFmtId="165" fontId="7" fillId="0" borderId="26" xfId="0" applyNumberFormat="1" applyFont="1" applyBorder="1"/>
    <xf numFmtId="165" fontId="7" fillId="0" borderId="27" xfId="0" applyNumberFormat="1" applyFont="1" applyBorder="1"/>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165" fontId="0" fillId="0" borderId="9" xfId="0" applyNumberFormat="1" applyBorder="1"/>
    <xf numFmtId="165" fontId="0" fillId="0" borderId="27" xfId="0" applyNumberFormat="1" applyBorder="1"/>
    <xf numFmtId="0" fontId="0" fillId="0" borderId="3" xfId="0" applyBorder="1"/>
    <xf numFmtId="0" fontId="0" fillId="0" borderId="2" xfId="0" applyBorder="1"/>
    <xf numFmtId="165" fontId="0" fillId="0" borderId="15" xfId="0" applyNumberFormat="1" applyBorder="1"/>
    <xf numFmtId="0" fontId="0" fillId="0" borderId="16" xfId="0" applyBorder="1"/>
    <xf numFmtId="165" fontId="0" fillId="0" borderId="17" xfId="0" applyNumberFormat="1" applyBorder="1"/>
    <xf numFmtId="0" fontId="8" fillId="0" borderId="0" xfId="0" applyFont="1" applyAlignment="1">
      <alignment horizontal="center" vertical="center" wrapText="1"/>
    </xf>
    <xf numFmtId="166" fontId="0" fillId="0" borderId="0" xfId="0" applyNumberFormat="1"/>
    <xf numFmtId="166" fontId="0" fillId="0" borderId="0" xfId="0" applyNumberFormat="1" applyAlignment="1">
      <alignment vertical="center" wrapText="1"/>
    </xf>
    <xf numFmtId="166" fontId="0" fillId="0" borderId="3" xfId="0" applyNumberFormat="1" applyBorder="1"/>
    <xf numFmtId="165" fontId="0" fillId="0" borderId="6" xfId="2" applyNumberFormat="1" applyFont="1" applyFill="1" applyBorder="1"/>
    <xf numFmtId="165" fontId="0" fillId="0" borderId="7" xfId="2" applyNumberFormat="1" applyFont="1" applyFill="1" applyBorder="1"/>
    <xf numFmtId="165" fontId="0" fillId="0" borderId="5" xfId="2" applyNumberFormat="1" applyFont="1" applyFill="1" applyBorder="1"/>
    <xf numFmtId="166" fontId="0" fillId="0" borderId="20" xfId="0" applyNumberFormat="1" applyBorder="1"/>
    <xf numFmtId="165" fontId="6" fillId="0" borderId="3" xfId="0" applyNumberFormat="1" applyFont="1" applyBorder="1"/>
    <xf numFmtId="0" fontId="6" fillId="0" borderId="3" xfId="0" applyFont="1" applyBorder="1"/>
    <xf numFmtId="166" fontId="6" fillId="0" borderId="3" xfId="0" applyNumberFormat="1" applyFont="1" applyBorder="1"/>
    <xf numFmtId="0" fontId="8" fillId="5"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166" fontId="10" fillId="6" borderId="3" xfId="0" applyNumberFormat="1" applyFont="1" applyFill="1" applyBorder="1"/>
    <xf numFmtId="165" fontId="0" fillId="7" borderId="3" xfId="0" applyNumberFormat="1" applyFill="1" applyBorder="1"/>
    <xf numFmtId="165" fontId="0" fillId="3" borderId="24" xfId="2" applyNumberFormat="1" applyFont="1" applyFill="1" applyBorder="1"/>
    <xf numFmtId="165" fontId="0" fillId="3" borderId="25" xfId="0" applyNumberFormat="1" applyFill="1" applyBorder="1"/>
    <xf numFmtId="165" fontId="0" fillId="3" borderId="25" xfId="3" applyNumberFormat="1" applyFont="1" applyFill="1" applyBorder="1"/>
    <xf numFmtId="165" fontId="0" fillId="0" borderId="6" xfId="3" applyNumberFormat="1" applyFont="1" applyFill="1" applyBorder="1"/>
    <xf numFmtId="165" fontId="0" fillId="7" borderId="20" xfId="0" applyNumberFormat="1" applyFill="1" applyBorder="1"/>
    <xf numFmtId="165" fontId="0" fillId="8" borderId="3" xfId="0" applyNumberFormat="1" applyFill="1" applyBorder="1"/>
    <xf numFmtId="0" fontId="0" fillId="0" borderId="3" xfId="0" quotePrefix="1" applyBorder="1" applyAlignment="1">
      <alignment horizontal="center" vertical="center" wrapText="1"/>
    </xf>
    <xf numFmtId="165" fontId="0" fillId="7" borderId="4" xfId="2" applyNumberFormat="1" applyFont="1" applyFill="1" applyBorder="1"/>
    <xf numFmtId="165" fontId="0" fillId="7" borderId="3" xfId="2" applyNumberFormat="1" applyFont="1" applyFill="1" applyBorder="1"/>
    <xf numFmtId="4" fontId="0" fillId="0" borderId="0" xfId="0" applyNumberFormat="1"/>
    <xf numFmtId="165" fontId="0" fillId="0" borderId="25" xfId="3" applyNumberFormat="1" applyFont="1" applyFill="1" applyBorder="1"/>
    <xf numFmtId="165" fontId="0" fillId="0" borderId="20" xfId="0" applyNumberFormat="1" applyBorder="1"/>
    <xf numFmtId="0" fontId="10" fillId="6" borderId="3" xfId="0" applyFont="1" applyFill="1" applyBorder="1" applyAlignment="1">
      <alignment horizontal="center"/>
    </xf>
    <xf numFmtId="0" fontId="10" fillId="0" borderId="3"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164" fontId="0" fillId="0" borderId="0" xfId="0" applyNumberFormat="1" applyAlignment="1">
      <alignment wrapText="1"/>
    </xf>
    <xf numFmtId="0" fontId="0" fillId="0" borderId="30" xfId="0" quotePrefix="1" applyBorder="1" applyAlignment="1">
      <alignment horizontal="left" vertical="center" wrapText="1"/>
    </xf>
    <xf numFmtId="0" fontId="0" fillId="0" borderId="31" xfId="0" quotePrefix="1" applyBorder="1" applyAlignment="1">
      <alignment horizontal="left" vertical="center" wrapText="1"/>
    </xf>
    <xf numFmtId="0" fontId="0" fillId="0" borderId="32" xfId="0" quotePrefix="1" applyBorder="1" applyAlignment="1">
      <alignment horizontal="left" vertical="center" wrapText="1"/>
    </xf>
    <xf numFmtId="0" fontId="0" fillId="0" borderId="29" xfId="0" quotePrefix="1" applyBorder="1" applyAlignment="1">
      <alignment horizontal="left" vertical="center" wrapText="1"/>
    </xf>
    <xf numFmtId="0" fontId="0" fillId="0" borderId="0" xfId="0" quotePrefix="1" applyBorder="1" applyAlignment="1">
      <alignment horizontal="left" vertical="center" wrapText="1"/>
    </xf>
    <xf numFmtId="0" fontId="0" fillId="0" borderId="33" xfId="0" quotePrefix="1" applyBorder="1" applyAlignment="1">
      <alignment horizontal="left" vertical="center" wrapText="1"/>
    </xf>
    <xf numFmtId="0" fontId="0" fillId="0" borderId="26" xfId="0" quotePrefix="1" applyBorder="1" applyAlignment="1">
      <alignment horizontal="left" vertical="center" wrapText="1"/>
    </xf>
    <xf numFmtId="0" fontId="0" fillId="0" borderId="34" xfId="0" quotePrefix="1" applyBorder="1" applyAlignment="1">
      <alignment horizontal="left" vertical="center" wrapText="1"/>
    </xf>
    <xf numFmtId="0" fontId="0" fillId="0" borderId="35" xfId="0" quotePrefix="1" applyBorder="1" applyAlignment="1">
      <alignment horizontal="left" vertical="center" wrapText="1"/>
    </xf>
  </cellXfs>
  <cellStyles count="7">
    <cellStyle name="Millares" xfId="1" builtinId="3"/>
    <cellStyle name="Millares 2" xfId="4" xr:uid="{00000000-0005-0000-0000-000001000000}"/>
    <cellStyle name="Moneda [0]" xfId="2" builtinId="7"/>
    <cellStyle name="Moneda [0] 2" xfId="5" xr:uid="{00000000-0005-0000-0000-000003000000}"/>
    <cellStyle name="Moneda 2" xfId="6" xr:uid="{00000000-0005-0000-0000-000004000000}"/>
    <cellStyle name="Normal" xfId="0" builtinId="0"/>
    <cellStyle name="Porcentaje" xfId="3" builtinId="5"/>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D72"/>
  <sheetViews>
    <sheetView zoomScale="70" zoomScaleNormal="70" workbookViewId="0">
      <pane xSplit="11" ySplit="3" topLeftCell="L4" activePane="bottomRight" state="frozen"/>
      <selection pane="topRight" activeCell="L1" sqref="L1"/>
      <selection pane="bottomLeft" activeCell="A4" sqref="A4"/>
      <selection pane="bottomRight" activeCell="L4" sqref="L4"/>
    </sheetView>
  </sheetViews>
  <sheetFormatPr baseColWidth="10" defaultColWidth="11" defaultRowHeight="15" x14ac:dyDescent="0.25"/>
  <cols>
    <col min="1" max="1" width="7" style="1" customWidth="1"/>
    <col min="2" max="2" width="17.7109375" style="1" customWidth="1"/>
    <col min="3" max="3" width="27.7109375" style="1" customWidth="1"/>
    <col min="4" max="4" width="25.28515625" style="1" customWidth="1"/>
    <col min="5" max="5" width="10.28515625" style="1" customWidth="1"/>
    <col min="6" max="6" width="24" style="1" customWidth="1"/>
    <col min="7" max="7" width="12.7109375" style="1" customWidth="1"/>
    <col min="8" max="8" width="12" style="1" customWidth="1"/>
    <col min="9" max="9" width="16.28515625" style="8" hidden="1" customWidth="1"/>
    <col min="10" max="10" width="15.28515625" hidden="1" customWidth="1"/>
    <col min="11" max="11" width="15.85546875" hidden="1" customWidth="1"/>
    <col min="12" max="12" width="20.28515625" customWidth="1"/>
    <col min="13" max="13" width="20.7109375" customWidth="1"/>
    <col min="14" max="14" width="21.28515625" customWidth="1"/>
    <col min="15" max="15" width="16.28515625" hidden="1" customWidth="1"/>
    <col min="16" max="16" width="18.28515625" hidden="1" customWidth="1"/>
    <col min="17" max="17" width="17.28515625" hidden="1" customWidth="1"/>
    <col min="18" max="20" width="18.7109375" customWidth="1"/>
    <col min="21" max="21" width="22.28515625" hidden="1" customWidth="1"/>
    <col min="22" max="22" width="20.28515625" hidden="1" customWidth="1"/>
    <col min="23" max="23" width="21.85546875" hidden="1" customWidth="1"/>
    <col min="24" max="25" width="18.28515625" customWidth="1"/>
    <col min="26" max="26" width="20" bestFit="1" customWidth="1"/>
    <col min="27" max="27" width="17.7109375" customWidth="1"/>
    <col min="28" max="28" width="18.28515625" bestFit="1" customWidth="1"/>
    <col min="29" max="29" width="20" bestFit="1" customWidth="1"/>
    <col min="30" max="32" width="16.85546875" customWidth="1"/>
    <col min="33" max="35" width="17.85546875" customWidth="1"/>
    <col min="36" max="37" width="17.7109375" customWidth="1"/>
    <col min="38" max="38" width="19.28515625" customWidth="1"/>
    <col min="39" max="41" width="18.28515625" customWidth="1"/>
    <col min="42" max="44" width="19.28515625" customWidth="1"/>
    <col min="45" max="47" width="18.28515625" customWidth="1"/>
    <col min="48" max="50" width="16.28515625" customWidth="1"/>
    <col min="51" max="53" width="16.85546875" customWidth="1"/>
    <col min="54" max="56" width="17.7109375" customWidth="1"/>
    <col min="57" max="59" width="18.85546875" customWidth="1"/>
    <col min="60" max="62" width="17.7109375" customWidth="1"/>
    <col min="63" max="65" width="18.28515625" customWidth="1"/>
    <col min="66" max="68" width="18.140625" customWidth="1"/>
    <col min="69" max="71" width="19.28515625" customWidth="1"/>
    <col min="72" max="74" width="20.7109375" customWidth="1"/>
    <col min="75" max="75" width="6" customWidth="1"/>
    <col min="76" max="76" width="16.7109375" customWidth="1"/>
    <col min="77" max="77" width="24.7109375" customWidth="1"/>
    <col min="78" max="81" width="22.7109375" style="93" customWidth="1"/>
    <col min="82" max="82" width="29.28515625" customWidth="1"/>
  </cols>
  <sheetData>
    <row r="1" spans="1:82" ht="15.75" thickBot="1" x14ac:dyDescent="0.3">
      <c r="AJ1" s="29"/>
      <c r="AK1" s="29"/>
      <c r="AL1" s="29"/>
      <c r="AM1" s="29"/>
      <c r="AN1" s="29"/>
      <c r="AO1" s="29"/>
    </row>
    <row r="2" spans="1:82" s="55" customFormat="1" ht="47.25" customHeight="1" x14ac:dyDescent="0.25">
      <c r="A2" s="120" t="s">
        <v>130</v>
      </c>
      <c r="B2" s="120"/>
      <c r="C2" s="120"/>
      <c r="D2" s="120"/>
      <c r="E2" s="120"/>
      <c r="F2" s="120"/>
      <c r="G2" s="120"/>
      <c r="H2" s="120"/>
      <c r="I2" s="134" t="s">
        <v>107</v>
      </c>
      <c r="J2" s="134"/>
      <c r="K2" s="134"/>
      <c r="L2" s="134"/>
      <c r="M2" s="134"/>
      <c r="N2" s="135"/>
      <c r="O2" s="136" t="s">
        <v>108</v>
      </c>
      <c r="P2" s="137"/>
      <c r="Q2" s="137"/>
      <c r="R2" s="137"/>
      <c r="S2" s="137"/>
      <c r="T2" s="138"/>
      <c r="U2" s="136" t="s">
        <v>109</v>
      </c>
      <c r="V2" s="137"/>
      <c r="W2" s="137"/>
      <c r="X2" s="137"/>
      <c r="Y2" s="137"/>
      <c r="Z2" s="138"/>
      <c r="AA2" s="139" t="s">
        <v>110</v>
      </c>
      <c r="AB2" s="140"/>
      <c r="AC2" s="141"/>
      <c r="AD2" s="139" t="s">
        <v>111</v>
      </c>
      <c r="AE2" s="140"/>
      <c r="AF2" s="141"/>
      <c r="AG2" s="139" t="s">
        <v>112</v>
      </c>
      <c r="AH2" s="140"/>
      <c r="AI2" s="141"/>
      <c r="AJ2" s="124" t="s">
        <v>113</v>
      </c>
      <c r="AK2" s="125"/>
      <c r="AL2" s="126"/>
      <c r="AM2" s="127" t="s">
        <v>114</v>
      </c>
      <c r="AN2" s="128"/>
      <c r="AO2" s="129"/>
      <c r="AP2" s="121" t="s">
        <v>115</v>
      </c>
      <c r="AQ2" s="122"/>
      <c r="AR2" s="123"/>
      <c r="AS2" s="121" t="s">
        <v>116</v>
      </c>
      <c r="AT2" s="122"/>
      <c r="AU2" s="123"/>
      <c r="AV2" s="121" t="s">
        <v>117</v>
      </c>
      <c r="AW2" s="122"/>
      <c r="AX2" s="123"/>
      <c r="AY2" s="121" t="s">
        <v>118</v>
      </c>
      <c r="AZ2" s="122"/>
      <c r="BA2" s="123"/>
      <c r="BB2" s="121" t="s">
        <v>119</v>
      </c>
      <c r="BC2" s="122"/>
      <c r="BD2" s="123"/>
      <c r="BE2" s="127" t="s">
        <v>120</v>
      </c>
      <c r="BF2" s="128"/>
      <c r="BG2" s="129"/>
      <c r="BH2" s="121" t="s">
        <v>121</v>
      </c>
      <c r="BI2" s="122"/>
      <c r="BJ2" s="123"/>
      <c r="BK2" s="121" t="s">
        <v>122</v>
      </c>
      <c r="BL2" s="122"/>
      <c r="BM2" s="123"/>
      <c r="BN2" s="121" t="s">
        <v>123</v>
      </c>
      <c r="BO2" s="122"/>
      <c r="BP2" s="123"/>
      <c r="BQ2" s="121" t="s">
        <v>124</v>
      </c>
      <c r="BR2" s="122"/>
      <c r="BS2" s="123"/>
      <c r="BT2" s="121" t="s">
        <v>125</v>
      </c>
      <c r="BU2" s="122"/>
      <c r="BV2" s="123"/>
      <c r="BW2" s="92"/>
      <c r="BX2" s="92"/>
      <c r="BZ2" s="94"/>
      <c r="CA2" s="94"/>
      <c r="CB2" s="94"/>
      <c r="CC2" s="94"/>
    </row>
    <row r="3" spans="1:82" ht="60.75" customHeight="1" thickBot="1" x14ac:dyDescent="0.3">
      <c r="A3" s="25" t="s">
        <v>0</v>
      </c>
      <c r="B3" s="25" t="s">
        <v>1</v>
      </c>
      <c r="C3" s="25" t="s">
        <v>2</v>
      </c>
      <c r="D3" s="25" t="s">
        <v>105</v>
      </c>
      <c r="E3" s="25" t="s">
        <v>3</v>
      </c>
      <c r="F3" s="25" t="s">
        <v>4</v>
      </c>
      <c r="G3" s="25" t="s">
        <v>5</v>
      </c>
      <c r="H3" s="36" t="s">
        <v>6</v>
      </c>
      <c r="I3" s="61" t="s">
        <v>87</v>
      </c>
      <c r="J3" s="62" t="s">
        <v>91</v>
      </c>
      <c r="K3" s="62" t="s">
        <v>92</v>
      </c>
      <c r="L3" s="62" t="s">
        <v>88</v>
      </c>
      <c r="M3" s="62" t="s">
        <v>90</v>
      </c>
      <c r="N3" s="63" t="s">
        <v>89</v>
      </c>
      <c r="O3" s="67" t="s">
        <v>87</v>
      </c>
      <c r="P3" s="62" t="s">
        <v>91</v>
      </c>
      <c r="Q3" s="62" t="s">
        <v>92</v>
      </c>
      <c r="R3" s="62" t="s">
        <v>88</v>
      </c>
      <c r="S3" s="62" t="s">
        <v>90</v>
      </c>
      <c r="T3" s="63" t="s">
        <v>89</v>
      </c>
      <c r="U3" s="67" t="s">
        <v>87</v>
      </c>
      <c r="V3" s="62" t="s">
        <v>91</v>
      </c>
      <c r="W3" s="62" t="s">
        <v>92</v>
      </c>
      <c r="X3" s="62" t="s">
        <v>88</v>
      </c>
      <c r="Y3" s="62" t="s">
        <v>90</v>
      </c>
      <c r="Z3" s="63" t="s">
        <v>89</v>
      </c>
      <c r="AA3" s="69" t="s">
        <v>88</v>
      </c>
      <c r="AB3" s="70" t="s">
        <v>90</v>
      </c>
      <c r="AC3" s="71" t="s">
        <v>89</v>
      </c>
      <c r="AD3" s="69" t="s">
        <v>88</v>
      </c>
      <c r="AE3" s="70" t="s">
        <v>90</v>
      </c>
      <c r="AF3" s="71" t="s">
        <v>89</v>
      </c>
      <c r="AG3" s="69" t="s">
        <v>88</v>
      </c>
      <c r="AH3" s="70" t="s">
        <v>90</v>
      </c>
      <c r="AI3" s="71" t="s">
        <v>89</v>
      </c>
      <c r="AJ3" s="75" t="s">
        <v>88</v>
      </c>
      <c r="AK3" s="76" t="s">
        <v>90</v>
      </c>
      <c r="AL3" s="77" t="s">
        <v>89</v>
      </c>
      <c r="AM3" s="75" t="s">
        <v>88</v>
      </c>
      <c r="AN3" s="76" t="s">
        <v>90</v>
      </c>
      <c r="AO3" s="77" t="s">
        <v>89</v>
      </c>
      <c r="AP3" s="82" t="s">
        <v>88</v>
      </c>
      <c r="AQ3" s="83" t="s">
        <v>90</v>
      </c>
      <c r="AR3" s="84" t="s">
        <v>89</v>
      </c>
      <c r="AS3" s="82" t="s">
        <v>88</v>
      </c>
      <c r="AT3" s="83" t="s">
        <v>90</v>
      </c>
      <c r="AU3" s="84" t="s">
        <v>89</v>
      </c>
      <c r="AV3" s="75" t="s">
        <v>88</v>
      </c>
      <c r="AW3" s="76" t="s">
        <v>90</v>
      </c>
      <c r="AX3" s="77" t="s">
        <v>89</v>
      </c>
      <c r="AY3" s="75" t="s">
        <v>88</v>
      </c>
      <c r="AZ3" s="76" t="s">
        <v>90</v>
      </c>
      <c r="BA3" s="77" t="s">
        <v>89</v>
      </c>
      <c r="BB3" s="82" t="s">
        <v>88</v>
      </c>
      <c r="BC3" s="83" t="s">
        <v>90</v>
      </c>
      <c r="BD3" s="84" t="s">
        <v>89</v>
      </c>
      <c r="BE3" s="82" t="s">
        <v>88</v>
      </c>
      <c r="BF3" s="83" t="s">
        <v>90</v>
      </c>
      <c r="BG3" s="84" t="s">
        <v>89</v>
      </c>
      <c r="BH3" s="82" t="s">
        <v>88</v>
      </c>
      <c r="BI3" s="83" t="s">
        <v>90</v>
      </c>
      <c r="BJ3" s="84" t="s">
        <v>89</v>
      </c>
      <c r="BK3" s="82" t="s">
        <v>88</v>
      </c>
      <c r="BL3" s="83" t="s">
        <v>90</v>
      </c>
      <c r="BM3" s="84" t="s">
        <v>89</v>
      </c>
      <c r="BN3" s="82" t="s">
        <v>88</v>
      </c>
      <c r="BO3" s="83" t="s">
        <v>90</v>
      </c>
      <c r="BP3" s="84" t="s">
        <v>89</v>
      </c>
      <c r="BQ3" s="82" t="s">
        <v>88</v>
      </c>
      <c r="BR3" s="83" t="s">
        <v>90</v>
      </c>
      <c r="BS3" s="84" t="s">
        <v>89</v>
      </c>
      <c r="BT3" s="82" t="s">
        <v>88</v>
      </c>
      <c r="BU3" s="83" t="s">
        <v>90</v>
      </c>
      <c r="BV3" s="84" t="s">
        <v>89</v>
      </c>
      <c r="BW3" s="92"/>
      <c r="BX3" s="92"/>
      <c r="BY3" s="103" t="s">
        <v>126</v>
      </c>
      <c r="BZ3" s="104">
        <v>2025</v>
      </c>
      <c r="CA3" s="103">
        <v>2026</v>
      </c>
      <c r="CB3" s="104" t="s">
        <v>134</v>
      </c>
      <c r="CC3" s="103">
        <v>2027</v>
      </c>
      <c r="CD3" s="104" t="s">
        <v>133</v>
      </c>
    </row>
    <row r="4" spans="1:82" ht="30" x14ac:dyDescent="0.25">
      <c r="A4" s="2">
        <v>4</v>
      </c>
      <c r="B4" s="113" t="s">
        <v>15</v>
      </c>
      <c r="C4" s="2" t="s">
        <v>16</v>
      </c>
      <c r="D4" s="31" t="s">
        <v>93</v>
      </c>
      <c r="E4" s="32">
        <v>110000</v>
      </c>
      <c r="F4" s="2" t="s">
        <v>12</v>
      </c>
      <c r="G4" s="2">
        <v>12</v>
      </c>
      <c r="H4" s="37" t="s">
        <v>9</v>
      </c>
      <c r="I4" s="56">
        <v>126.24</v>
      </c>
      <c r="J4" s="57">
        <f t="shared" ref="J4:J35" si="0">+I4-L4</f>
        <v>117.24</v>
      </c>
      <c r="K4" s="58">
        <f t="shared" ref="K4:K35" si="1">+J4/I4</f>
        <v>0.92870722433460073</v>
      </c>
      <c r="L4" s="59">
        <v>9</v>
      </c>
      <c r="M4" s="59">
        <f t="shared" ref="M4:M35" si="2">+L4*E4</f>
        <v>990000</v>
      </c>
      <c r="N4" s="60">
        <f t="shared" ref="N4:N12" si="3">+M4*G4</f>
        <v>11880000</v>
      </c>
      <c r="O4" s="64">
        <v>26.3</v>
      </c>
      <c r="P4" s="65">
        <f>+O4-R4</f>
        <v>24.21</v>
      </c>
      <c r="Q4" s="65">
        <f t="shared" ref="Q4:Q35" si="4">+P4/O4</f>
        <v>0.92053231939163493</v>
      </c>
      <c r="R4" s="59">
        <v>2.09</v>
      </c>
      <c r="S4" s="65">
        <f t="shared" ref="S4:S35" si="5">+R4*E4</f>
        <v>229899.99999999997</v>
      </c>
      <c r="T4" s="66">
        <f t="shared" ref="T4:T35" si="6">+S4*G4</f>
        <v>2758799.9999999995</v>
      </c>
      <c r="U4" s="107">
        <v>126.24</v>
      </c>
      <c r="V4" s="108">
        <f t="shared" ref="V4:V35" si="7">+U4-X4</f>
        <v>126.24</v>
      </c>
      <c r="W4" s="109">
        <f t="shared" ref="W4:W35" si="8">+V4/U4</f>
        <v>1</v>
      </c>
      <c r="X4" s="65"/>
      <c r="Y4" s="65">
        <f t="shared" ref="Y4:Y35" si="9">+X4*E4</f>
        <v>0</v>
      </c>
      <c r="Z4" s="66">
        <f t="shared" ref="Z4:Z35" si="10">+Y4*G4</f>
        <v>0</v>
      </c>
      <c r="AA4" s="68"/>
      <c r="AB4" s="65">
        <f t="shared" ref="AB4:AB35" si="11">+AA4*E4</f>
        <v>0</v>
      </c>
      <c r="AC4" s="66">
        <f t="shared" ref="AC4:AC35" si="12">+AB4*G4</f>
        <v>0</v>
      </c>
      <c r="AD4" s="68"/>
      <c r="AE4" s="65">
        <f t="shared" ref="AE4:AE35" si="13">+AD4*E4</f>
        <v>0</v>
      </c>
      <c r="AF4" s="66">
        <f t="shared" ref="AF4:AF35" si="14">+AE4*G4</f>
        <v>0</v>
      </c>
      <c r="AG4" s="68"/>
      <c r="AH4" s="65">
        <f t="shared" ref="AH4:AH35" si="15">+AG4*E4</f>
        <v>0</v>
      </c>
      <c r="AI4" s="66">
        <f t="shared" ref="AI4:AI35" si="16">+AH4*G4</f>
        <v>0</v>
      </c>
      <c r="AJ4" s="72"/>
      <c r="AK4" s="73">
        <f t="shared" ref="AK4:AK35" si="17">+AJ4*E4</f>
        <v>0</v>
      </c>
      <c r="AL4" s="74">
        <f t="shared" ref="AL4:AL35" si="18">+AK4*G4</f>
        <v>0</v>
      </c>
      <c r="AM4" s="72"/>
      <c r="AN4" s="73">
        <f t="shared" ref="AN4:AN35" si="19">+AM4*E4</f>
        <v>0</v>
      </c>
      <c r="AO4" s="80">
        <f t="shared" ref="AO4:AO35" si="20">+AN4*G4</f>
        <v>0</v>
      </c>
      <c r="AP4" s="85"/>
      <c r="AQ4" s="15">
        <f t="shared" ref="AQ4:AQ35" si="21">+AP4*E4</f>
        <v>0</v>
      </c>
      <c r="AR4" s="21">
        <f t="shared" ref="AR4:AR35" si="22">+AQ4*G4</f>
        <v>0</v>
      </c>
      <c r="AS4" s="85"/>
      <c r="AT4" s="15">
        <f t="shared" ref="AT4:AT35" si="23">+AS4*E4</f>
        <v>0</v>
      </c>
      <c r="AU4" s="16">
        <f t="shared" ref="AU4:AU35" si="24">+AT4*G4</f>
        <v>0</v>
      </c>
      <c r="AV4" s="89"/>
      <c r="AW4" s="15">
        <f t="shared" ref="AW4:AW35" si="25">+AV4*E4</f>
        <v>0</v>
      </c>
      <c r="AX4" s="16">
        <f t="shared" ref="AX4:AX35" si="26">+AW4*G4</f>
        <v>0</v>
      </c>
      <c r="AY4" s="85"/>
      <c r="AZ4" s="15">
        <f t="shared" ref="AZ4:AZ35" si="27">+AY4*E4</f>
        <v>0</v>
      </c>
      <c r="BA4" s="21">
        <f t="shared" ref="BA4:BA35" si="28">+AZ4*G4</f>
        <v>0</v>
      </c>
      <c r="BB4" s="85"/>
      <c r="BC4" s="15">
        <f t="shared" ref="BC4:BC35" si="29">+BB4*E4</f>
        <v>0</v>
      </c>
      <c r="BD4" s="16">
        <f t="shared" ref="BD4:BD35" si="30">+BC4*G4</f>
        <v>0</v>
      </c>
      <c r="BE4" s="85"/>
      <c r="BF4" s="15">
        <f t="shared" ref="BF4:BF35" si="31">+BE4*E4</f>
        <v>0</v>
      </c>
      <c r="BG4" s="21">
        <f t="shared" ref="BG4:BG35" si="32">+BF4*G4</f>
        <v>0</v>
      </c>
      <c r="BH4" s="85"/>
      <c r="BI4" s="15">
        <f t="shared" ref="BI4:BI35" si="33">+BH4*E4</f>
        <v>0</v>
      </c>
      <c r="BJ4" s="21">
        <f t="shared" ref="BJ4:BJ35" si="34">+BI4*G4</f>
        <v>0</v>
      </c>
      <c r="BK4" s="85"/>
      <c r="BL4" s="15">
        <f t="shared" ref="BL4:BL35" si="35">+BK4*E4</f>
        <v>0</v>
      </c>
      <c r="BM4" s="21">
        <f t="shared" ref="BM4:BM35" si="36">+BL4*G4</f>
        <v>0</v>
      </c>
      <c r="BN4" s="85"/>
      <c r="BO4" s="15">
        <f t="shared" ref="BO4:BO35" si="37">+BN4*E4</f>
        <v>0</v>
      </c>
      <c r="BP4" s="21">
        <f t="shared" ref="BP4:BP35" si="38">+BO4*G4</f>
        <v>0</v>
      </c>
      <c r="BQ4" s="85"/>
      <c r="BR4" s="15">
        <f t="shared" ref="BR4:BR35" si="39">+BQ4*E4</f>
        <v>0</v>
      </c>
      <c r="BS4" s="21">
        <f t="shared" ref="BS4:BS35" si="40">+BR4*G4</f>
        <v>0</v>
      </c>
      <c r="BT4" s="85"/>
      <c r="BU4" s="15">
        <f t="shared" ref="BU4:BU35" si="41">+BT4*E4</f>
        <v>0</v>
      </c>
      <c r="BV4" s="16">
        <f t="shared" ref="BV4:BV35" si="42">+BU4*G4</f>
        <v>0</v>
      </c>
      <c r="BW4" s="78"/>
      <c r="BX4" s="78"/>
      <c r="BY4" s="106">
        <f>AVERAGE(N4,T4)</f>
        <v>7319400</v>
      </c>
      <c r="BZ4" s="95">
        <v>0</v>
      </c>
      <c r="CA4" s="95">
        <v>0</v>
      </c>
      <c r="CB4" s="95">
        <f t="shared" ref="CB4:CB35" si="43">(CA4*1.0315)</f>
        <v>0</v>
      </c>
      <c r="CC4" s="95">
        <f>+BY4</f>
        <v>7319400</v>
      </c>
      <c r="CD4" s="95">
        <f t="shared" ref="CD4:CD35" si="44">(CC4*1.03*1.0315)</f>
        <v>7776459.9330000002</v>
      </c>
    </row>
    <row r="5" spans="1:82" x14ac:dyDescent="0.25">
      <c r="A5" s="2">
        <v>30</v>
      </c>
      <c r="B5" s="113" t="s">
        <v>59</v>
      </c>
      <c r="C5" s="2" t="s">
        <v>60</v>
      </c>
      <c r="D5" s="31" t="s">
        <v>99</v>
      </c>
      <c r="E5" s="32">
        <v>1</v>
      </c>
      <c r="F5" s="2" t="s">
        <v>9</v>
      </c>
      <c r="G5" s="2">
        <v>28</v>
      </c>
      <c r="H5" s="37" t="s">
        <v>9</v>
      </c>
      <c r="I5" s="9">
        <v>14402724.439999999</v>
      </c>
      <c r="J5" s="3">
        <f t="shared" si="0"/>
        <v>1374524.4399999995</v>
      </c>
      <c r="K5" s="4">
        <f t="shared" si="1"/>
        <v>9.5435030068519416E-2</v>
      </c>
      <c r="L5" s="28">
        <v>13028200</v>
      </c>
      <c r="M5" s="115">
        <f t="shared" si="2"/>
        <v>13028200</v>
      </c>
      <c r="N5" s="114">
        <f t="shared" si="3"/>
        <v>364789600</v>
      </c>
      <c r="O5" s="41">
        <v>16429523.449999999</v>
      </c>
      <c r="P5" s="13">
        <f>+O5-R5</f>
        <v>3440943.4499999993</v>
      </c>
      <c r="Q5" s="13">
        <f t="shared" si="4"/>
        <v>0.20943659507056483</v>
      </c>
      <c r="R5" s="28">
        <v>12988580</v>
      </c>
      <c r="S5" s="13">
        <f t="shared" si="5"/>
        <v>12988580</v>
      </c>
      <c r="T5" s="14">
        <f t="shared" si="6"/>
        <v>363680240</v>
      </c>
      <c r="U5" s="44">
        <v>14402724.439999999</v>
      </c>
      <c r="V5" s="24">
        <f t="shared" si="7"/>
        <v>14402724.439999999</v>
      </c>
      <c r="W5" s="27">
        <f t="shared" si="8"/>
        <v>1</v>
      </c>
      <c r="X5" s="13"/>
      <c r="Y5" s="13">
        <f t="shared" si="9"/>
        <v>0</v>
      </c>
      <c r="Z5" s="14">
        <f t="shared" si="10"/>
        <v>0</v>
      </c>
      <c r="AA5" s="45"/>
      <c r="AB5" s="13">
        <f t="shared" si="11"/>
        <v>0</v>
      </c>
      <c r="AC5" s="14">
        <f t="shared" si="12"/>
        <v>0</v>
      </c>
      <c r="AD5" s="45"/>
      <c r="AE5" s="13">
        <f t="shared" si="13"/>
        <v>0</v>
      </c>
      <c r="AF5" s="14">
        <f t="shared" si="14"/>
        <v>0</v>
      </c>
      <c r="AG5" s="45"/>
      <c r="AH5" s="13">
        <f t="shared" si="15"/>
        <v>0</v>
      </c>
      <c r="AI5" s="14">
        <f t="shared" si="16"/>
        <v>0</v>
      </c>
      <c r="AJ5" s="50">
        <v>11789500</v>
      </c>
      <c r="AK5" s="30">
        <f t="shared" si="17"/>
        <v>11789500</v>
      </c>
      <c r="AL5" s="51">
        <f t="shared" si="18"/>
        <v>330106000</v>
      </c>
      <c r="AM5" s="50"/>
      <c r="AN5" s="30">
        <f t="shared" si="19"/>
        <v>0</v>
      </c>
      <c r="AO5" s="35">
        <f t="shared" si="20"/>
        <v>0</v>
      </c>
      <c r="AP5" s="45"/>
      <c r="AQ5" s="13">
        <f t="shared" si="21"/>
        <v>0</v>
      </c>
      <c r="AR5" s="22">
        <f t="shared" si="22"/>
        <v>0</v>
      </c>
      <c r="AS5" s="45"/>
      <c r="AT5" s="13">
        <f t="shared" si="23"/>
        <v>0</v>
      </c>
      <c r="AU5" s="14">
        <f t="shared" si="24"/>
        <v>0</v>
      </c>
      <c r="AV5" s="43"/>
      <c r="AW5" s="13">
        <f t="shared" si="25"/>
        <v>0</v>
      </c>
      <c r="AX5" s="14">
        <f t="shared" si="26"/>
        <v>0</v>
      </c>
      <c r="AY5" s="45"/>
      <c r="AZ5" s="13">
        <f t="shared" si="27"/>
        <v>0</v>
      </c>
      <c r="BA5" s="22">
        <f t="shared" si="28"/>
        <v>0</v>
      </c>
      <c r="BB5" s="45"/>
      <c r="BC5" s="13">
        <f t="shared" si="29"/>
        <v>0</v>
      </c>
      <c r="BD5" s="14">
        <f t="shared" si="30"/>
        <v>0</v>
      </c>
      <c r="BE5" s="45"/>
      <c r="BF5" s="13">
        <f t="shared" si="31"/>
        <v>0</v>
      </c>
      <c r="BG5" s="22">
        <f t="shared" si="32"/>
        <v>0</v>
      </c>
      <c r="BH5" s="45"/>
      <c r="BI5" s="13">
        <f t="shared" si="33"/>
        <v>0</v>
      </c>
      <c r="BJ5" s="22">
        <f t="shared" si="34"/>
        <v>0</v>
      </c>
      <c r="BK5" s="45"/>
      <c r="BL5" s="13">
        <f t="shared" si="35"/>
        <v>0</v>
      </c>
      <c r="BM5" s="22">
        <f t="shared" si="36"/>
        <v>0</v>
      </c>
      <c r="BN5" s="45"/>
      <c r="BO5" s="13">
        <f t="shared" si="37"/>
        <v>0</v>
      </c>
      <c r="BP5" s="22">
        <f t="shared" si="38"/>
        <v>0</v>
      </c>
      <c r="BQ5" s="45"/>
      <c r="BR5" s="13">
        <f t="shared" si="39"/>
        <v>0</v>
      </c>
      <c r="BS5" s="22">
        <f t="shared" si="40"/>
        <v>0</v>
      </c>
      <c r="BT5" s="45"/>
      <c r="BU5" s="13">
        <f t="shared" si="41"/>
        <v>0</v>
      </c>
      <c r="BV5" s="14">
        <f t="shared" si="42"/>
        <v>0</v>
      </c>
      <c r="BW5" s="78"/>
      <c r="BX5" s="78"/>
      <c r="BY5" s="106">
        <f>AVERAGE(N5,T5,AL5)</f>
        <v>352858613.33333331</v>
      </c>
      <c r="BZ5" s="95">
        <f>+BY5/28*4</f>
        <v>50408373.333333328</v>
      </c>
      <c r="CA5" s="95">
        <f>+BY5/28*12</f>
        <v>151225120</v>
      </c>
      <c r="CB5" s="95">
        <f t="shared" si="43"/>
        <v>155988711.28</v>
      </c>
      <c r="CC5" s="95">
        <f>+BY5/28*12</f>
        <v>151225120</v>
      </c>
      <c r="CD5" s="95">
        <f t="shared" si="44"/>
        <v>160668372.61840001</v>
      </c>
    </row>
    <row r="6" spans="1:82" ht="30" x14ac:dyDescent="0.25">
      <c r="A6" s="2">
        <v>3</v>
      </c>
      <c r="B6" s="2" t="s">
        <v>13</v>
      </c>
      <c r="C6" s="2" t="s">
        <v>14</v>
      </c>
      <c r="D6" s="31" t="s">
        <v>93</v>
      </c>
      <c r="E6" s="32">
        <v>110000</v>
      </c>
      <c r="F6" s="2" t="s">
        <v>12</v>
      </c>
      <c r="G6" s="2">
        <v>24</v>
      </c>
      <c r="H6" s="37" t="s">
        <v>9</v>
      </c>
      <c r="I6" s="9">
        <v>37.869999999999997</v>
      </c>
      <c r="J6" s="3">
        <f t="shared" si="0"/>
        <v>16.869999999999997</v>
      </c>
      <c r="K6" s="4">
        <f t="shared" si="1"/>
        <v>0.44547134935304988</v>
      </c>
      <c r="L6" s="28">
        <v>21</v>
      </c>
      <c r="M6" s="115">
        <f t="shared" si="2"/>
        <v>2310000</v>
      </c>
      <c r="N6" s="114">
        <f t="shared" si="3"/>
        <v>55440000</v>
      </c>
      <c r="O6" s="42"/>
      <c r="P6" s="20">
        <f>+R6-O6</f>
        <v>0</v>
      </c>
      <c r="Q6" s="20" t="e">
        <f t="shared" si="4"/>
        <v>#DIV/0!</v>
      </c>
      <c r="R6" s="28"/>
      <c r="S6" s="13">
        <f t="shared" si="5"/>
        <v>0</v>
      </c>
      <c r="T6" s="14">
        <f t="shared" si="6"/>
        <v>0</v>
      </c>
      <c r="U6" s="41">
        <v>37.869999999999997</v>
      </c>
      <c r="V6" s="13">
        <f t="shared" si="7"/>
        <v>2.9099999999999966</v>
      </c>
      <c r="W6" s="26">
        <f t="shared" si="8"/>
        <v>7.6841827303934435E-2</v>
      </c>
      <c r="X6" s="13">
        <v>34.96</v>
      </c>
      <c r="Y6" s="13">
        <f t="shared" si="9"/>
        <v>3845600</v>
      </c>
      <c r="Z6" s="14">
        <f t="shared" si="10"/>
        <v>92294400</v>
      </c>
      <c r="AA6" s="45"/>
      <c r="AB6" s="13">
        <f t="shared" si="11"/>
        <v>0</v>
      </c>
      <c r="AC6" s="14">
        <f t="shared" si="12"/>
        <v>0</v>
      </c>
      <c r="AD6" s="45"/>
      <c r="AE6" s="13">
        <f t="shared" si="13"/>
        <v>0</v>
      </c>
      <c r="AF6" s="14">
        <f t="shared" si="14"/>
        <v>0</v>
      </c>
      <c r="AG6" s="45"/>
      <c r="AH6" s="13">
        <f t="shared" si="15"/>
        <v>0</v>
      </c>
      <c r="AI6" s="14">
        <f t="shared" si="16"/>
        <v>0</v>
      </c>
      <c r="AJ6" s="50"/>
      <c r="AK6" s="30">
        <f t="shared" si="17"/>
        <v>0</v>
      </c>
      <c r="AL6" s="51">
        <f t="shared" si="18"/>
        <v>0</v>
      </c>
      <c r="AM6" s="50"/>
      <c r="AN6" s="30">
        <f t="shared" si="19"/>
        <v>0</v>
      </c>
      <c r="AO6" s="35">
        <f t="shared" si="20"/>
        <v>0</v>
      </c>
      <c r="AP6" s="45"/>
      <c r="AQ6" s="13">
        <f t="shared" si="21"/>
        <v>0</v>
      </c>
      <c r="AR6" s="22">
        <f t="shared" si="22"/>
        <v>0</v>
      </c>
      <c r="AS6" s="45"/>
      <c r="AT6" s="13">
        <f t="shared" si="23"/>
        <v>0</v>
      </c>
      <c r="AU6" s="14">
        <f t="shared" si="24"/>
        <v>0</v>
      </c>
      <c r="AV6" s="43"/>
      <c r="AW6" s="13">
        <f t="shared" si="25"/>
        <v>0</v>
      </c>
      <c r="AX6" s="14">
        <f t="shared" si="26"/>
        <v>0</v>
      </c>
      <c r="AY6" s="45"/>
      <c r="AZ6" s="13">
        <f t="shared" si="27"/>
        <v>0</v>
      </c>
      <c r="BA6" s="22">
        <f t="shared" si="28"/>
        <v>0</v>
      </c>
      <c r="BB6" s="45"/>
      <c r="BC6" s="13">
        <f t="shared" si="29"/>
        <v>0</v>
      </c>
      <c r="BD6" s="14">
        <f t="shared" si="30"/>
        <v>0</v>
      </c>
      <c r="BE6" s="45"/>
      <c r="BF6" s="13">
        <f t="shared" si="31"/>
        <v>0</v>
      </c>
      <c r="BG6" s="22">
        <f t="shared" si="32"/>
        <v>0</v>
      </c>
      <c r="BH6" s="45"/>
      <c r="BI6" s="13">
        <f t="shared" si="33"/>
        <v>0</v>
      </c>
      <c r="BJ6" s="22">
        <f t="shared" si="34"/>
        <v>0</v>
      </c>
      <c r="BK6" s="45"/>
      <c r="BL6" s="13">
        <f t="shared" si="35"/>
        <v>0</v>
      </c>
      <c r="BM6" s="22">
        <f t="shared" si="36"/>
        <v>0</v>
      </c>
      <c r="BN6" s="45"/>
      <c r="BO6" s="13">
        <f t="shared" si="37"/>
        <v>0</v>
      </c>
      <c r="BP6" s="22">
        <f t="shared" si="38"/>
        <v>0</v>
      </c>
      <c r="BQ6" s="45"/>
      <c r="BR6" s="13">
        <f t="shared" si="39"/>
        <v>0</v>
      </c>
      <c r="BS6" s="22">
        <f t="shared" si="40"/>
        <v>0</v>
      </c>
      <c r="BT6" s="45"/>
      <c r="BU6" s="13">
        <f t="shared" si="41"/>
        <v>0</v>
      </c>
      <c r="BV6" s="14">
        <f t="shared" si="42"/>
        <v>0</v>
      </c>
      <c r="BW6" s="78"/>
      <c r="BX6" s="78"/>
      <c r="BY6" s="106">
        <f>AVERAGE(N6,Z6)</f>
        <v>73867200</v>
      </c>
      <c r="BZ6" s="95">
        <f>+BY6/24*4</f>
        <v>12311200</v>
      </c>
      <c r="CA6" s="95">
        <f>+BY6/24*12</f>
        <v>36933600</v>
      </c>
      <c r="CB6" s="95">
        <f t="shared" si="43"/>
        <v>38097008.400000006</v>
      </c>
      <c r="CC6" s="95">
        <f>+BY6/24*12</f>
        <v>36933600</v>
      </c>
      <c r="CD6" s="95">
        <f t="shared" si="44"/>
        <v>39239918.652000003</v>
      </c>
    </row>
    <row r="7" spans="1:82" x14ac:dyDescent="0.25">
      <c r="A7" s="2">
        <v>39</v>
      </c>
      <c r="B7" s="2" t="s">
        <v>67</v>
      </c>
      <c r="C7" s="2" t="s">
        <v>68</v>
      </c>
      <c r="D7" s="33" t="s">
        <v>100</v>
      </c>
      <c r="E7" s="34">
        <v>2</v>
      </c>
      <c r="F7" s="2" t="s">
        <v>9</v>
      </c>
      <c r="G7" s="2">
        <v>25</v>
      </c>
      <c r="H7" s="37" t="s">
        <v>9</v>
      </c>
      <c r="I7" s="9">
        <v>9314563.8499999996</v>
      </c>
      <c r="J7" s="10">
        <f t="shared" si="0"/>
        <v>1460063.8499999996</v>
      </c>
      <c r="K7" s="4">
        <f t="shared" si="1"/>
        <v>0.15675064055736757</v>
      </c>
      <c r="L7" s="28">
        <v>7854500</v>
      </c>
      <c r="M7" s="28">
        <f t="shared" si="2"/>
        <v>15709000</v>
      </c>
      <c r="N7" s="38">
        <f t="shared" si="3"/>
        <v>392725000</v>
      </c>
      <c r="O7" s="41">
        <v>8949366.0199999996</v>
      </c>
      <c r="P7" s="13">
        <f>+O7-R7</f>
        <v>2136490.5499999998</v>
      </c>
      <c r="Q7" s="13">
        <f t="shared" si="4"/>
        <v>0.23873093861904643</v>
      </c>
      <c r="R7" s="28">
        <v>6812875.4699999997</v>
      </c>
      <c r="S7" s="13">
        <f t="shared" si="5"/>
        <v>13625750.939999999</v>
      </c>
      <c r="T7" s="14">
        <f t="shared" si="6"/>
        <v>340643773.5</v>
      </c>
      <c r="U7" s="41">
        <v>9314563.8499999996</v>
      </c>
      <c r="V7" s="13">
        <f t="shared" si="7"/>
        <v>9314563.8499999996</v>
      </c>
      <c r="W7" s="26">
        <f t="shared" si="8"/>
        <v>1</v>
      </c>
      <c r="X7" s="13"/>
      <c r="Y7" s="13">
        <f t="shared" si="9"/>
        <v>0</v>
      </c>
      <c r="Z7" s="14">
        <f t="shared" si="10"/>
        <v>0</v>
      </c>
      <c r="AA7" s="45"/>
      <c r="AB7" s="13">
        <f t="shared" si="11"/>
        <v>0</v>
      </c>
      <c r="AC7" s="14">
        <f t="shared" si="12"/>
        <v>0</v>
      </c>
      <c r="AD7" s="45"/>
      <c r="AE7" s="13">
        <f t="shared" si="13"/>
        <v>0</v>
      </c>
      <c r="AF7" s="14">
        <f t="shared" si="14"/>
        <v>0</v>
      </c>
      <c r="AG7" s="45"/>
      <c r="AH7" s="13">
        <f t="shared" si="15"/>
        <v>0</v>
      </c>
      <c r="AI7" s="14">
        <f t="shared" si="16"/>
        <v>0</v>
      </c>
      <c r="AJ7" s="50"/>
      <c r="AK7" s="30">
        <f t="shared" si="17"/>
        <v>0</v>
      </c>
      <c r="AL7" s="51">
        <f t="shared" si="18"/>
        <v>0</v>
      </c>
      <c r="AM7" s="50"/>
      <c r="AN7" s="30">
        <f t="shared" si="19"/>
        <v>0</v>
      </c>
      <c r="AO7" s="35">
        <f t="shared" si="20"/>
        <v>0</v>
      </c>
      <c r="AP7" s="45"/>
      <c r="AQ7" s="13">
        <f t="shared" si="21"/>
        <v>0</v>
      </c>
      <c r="AR7" s="22">
        <f t="shared" si="22"/>
        <v>0</v>
      </c>
      <c r="AS7" s="45"/>
      <c r="AT7" s="13">
        <f t="shared" si="23"/>
        <v>0</v>
      </c>
      <c r="AU7" s="14">
        <f t="shared" si="24"/>
        <v>0</v>
      </c>
      <c r="AV7" s="43"/>
      <c r="AW7" s="13">
        <f t="shared" si="25"/>
        <v>0</v>
      </c>
      <c r="AX7" s="14">
        <f t="shared" si="26"/>
        <v>0</v>
      </c>
      <c r="AY7" s="45"/>
      <c r="AZ7" s="13">
        <f t="shared" si="27"/>
        <v>0</v>
      </c>
      <c r="BA7" s="22">
        <f t="shared" si="28"/>
        <v>0</v>
      </c>
      <c r="BB7" s="45"/>
      <c r="BC7" s="13">
        <f t="shared" si="29"/>
        <v>0</v>
      </c>
      <c r="BD7" s="14">
        <f t="shared" si="30"/>
        <v>0</v>
      </c>
      <c r="BE7" s="45"/>
      <c r="BF7" s="13">
        <f t="shared" si="31"/>
        <v>0</v>
      </c>
      <c r="BG7" s="22">
        <f t="shared" si="32"/>
        <v>0</v>
      </c>
      <c r="BH7" s="45"/>
      <c r="BI7" s="13">
        <f t="shared" si="33"/>
        <v>0</v>
      </c>
      <c r="BJ7" s="22">
        <f t="shared" si="34"/>
        <v>0</v>
      </c>
      <c r="BK7" s="45"/>
      <c r="BL7" s="13">
        <f t="shared" si="35"/>
        <v>0</v>
      </c>
      <c r="BM7" s="22">
        <f t="shared" si="36"/>
        <v>0</v>
      </c>
      <c r="BN7" s="45"/>
      <c r="BO7" s="13">
        <f t="shared" si="37"/>
        <v>0</v>
      </c>
      <c r="BP7" s="22">
        <f t="shared" si="38"/>
        <v>0</v>
      </c>
      <c r="BQ7" s="45"/>
      <c r="BR7" s="13">
        <f t="shared" si="39"/>
        <v>0</v>
      </c>
      <c r="BS7" s="22">
        <f t="shared" si="40"/>
        <v>0</v>
      </c>
      <c r="BT7" s="45"/>
      <c r="BU7" s="13">
        <f t="shared" si="41"/>
        <v>0</v>
      </c>
      <c r="BV7" s="14">
        <f t="shared" si="42"/>
        <v>0</v>
      </c>
      <c r="BW7" s="78"/>
      <c r="BX7" s="78"/>
      <c r="BY7" s="106">
        <f>AVERAGE(N7,T7)</f>
        <v>366684386.75</v>
      </c>
      <c r="BZ7" s="95">
        <f>+BY7/25*1</f>
        <v>14667375.470000001</v>
      </c>
      <c r="CA7" s="95">
        <f>+BY7/25*12</f>
        <v>176008505.64000002</v>
      </c>
      <c r="CB7" s="95">
        <f t="shared" si="43"/>
        <v>181552773.56766003</v>
      </c>
      <c r="CC7" s="95">
        <f>+BY7/25*12</f>
        <v>176008505.64000002</v>
      </c>
      <c r="CD7" s="95">
        <f t="shared" si="44"/>
        <v>186999356.77468982</v>
      </c>
    </row>
    <row r="8" spans="1:82" ht="45" hidden="1" x14ac:dyDescent="0.25">
      <c r="A8" s="2">
        <v>5</v>
      </c>
      <c r="B8" s="2" t="s">
        <v>17</v>
      </c>
      <c r="C8" s="2" t="s">
        <v>18</v>
      </c>
      <c r="D8" s="31" t="s">
        <v>94</v>
      </c>
      <c r="E8" s="32">
        <v>2</v>
      </c>
      <c r="F8" s="2" t="s">
        <v>19</v>
      </c>
      <c r="G8" s="2">
        <v>28</v>
      </c>
      <c r="H8" s="37" t="s">
        <v>9</v>
      </c>
      <c r="I8" s="39"/>
      <c r="J8" s="5">
        <f t="shared" si="0"/>
        <v>0</v>
      </c>
      <c r="K8" s="7" t="e">
        <f t="shared" si="1"/>
        <v>#DIV/0!</v>
      </c>
      <c r="L8" s="28"/>
      <c r="M8" s="28">
        <f t="shared" si="2"/>
        <v>0</v>
      </c>
      <c r="N8" s="38">
        <f t="shared" si="3"/>
        <v>0</v>
      </c>
      <c r="O8" s="41"/>
      <c r="P8" s="13">
        <f>+R8-O8</f>
        <v>0</v>
      </c>
      <c r="Q8" s="13" t="e">
        <f t="shared" si="4"/>
        <v>#DIV/0!</v>
      </c>
      <c r="R8" s="28"/>
      <c r="S8" s="13">
        <f t="shared" si="5"/>
        <v>0</v>
      </c>
      <c r="T8" s="14">
        <f t="shared" si="6"/>
        <v>0</v>
      </c>
      <c r="U8" s="41">
        <v>101042.5</v>
      </c>
      <c r="V8" s="13">
        <f t="shared" si="7"/>
        <v>101042.5</v>
      </c>
      <c r="W8" s="26">
        <f t="shared" si="8"/>
        <v>1</v>
      </c>
      <c r="X8" s="13"/>
      <c r="Y8" s="13">
        <f t="shared" si="9"/>
        <v>0</v>
      </c>
      <c r="Z8" s="14">
        <f t="shared" si="10"/>
        <v>0</v>
      </c>
      <c r="AA8" s="45">
        <v>170</v>
      </c>
      <c r="AB8" s="13">
        <f t="shared" si="11"/>
        <v>340</v>
      </c>
      <c r="AC8" s="14">
        <f t="shared" si="12"/>
        <v>9520</v>
      </c>
      <c r="AD8" s="45">
        <v>12396.18</v>
      </c>
      <c r="AE8" s="13">
        <f t="shared" si="13"/>
        <v>24792.36</v>
      </c>
      <c r="AF8" s="14">
        <f t="shared" si="14"/>
        <v>694186.08000000007</v>
      </c>
      <c r="AG8" s="45"/>
      <c r="AH8" s="13">
        <f t="shared" si="15"/>
        <v>0</v>
      </c>
      <c r="AI8" s="14">
        <f t="shared" si="16"/>
        <v>0</v>
      </c>
      <c r="AJ8" s="50"/>
      <c r="AK8" s="30">
        <f t="shared" si="17"/>
        <v>0</v>
      </c>
      <c r="AL8" s="51">
        <f t="shared" si="18"/>
        <v>0</v>
      </c>
      <c r="AM8" s="50"/>
      <c r="AN8" s="30">
        <f t="shared" si="19"/>
        <v>0</v>
      </c>
      <c r="AO8" s="35">
        <f t="shared" si="20"/>
        <v>0</v>
      </c>
      <c r="AP8" s="45"/>
      <c r="AQ8" s="13">
        <f t="shared" si="21"/>
        <v>0</v>
      </c>
      <c r="AR8" s="22">
        <f t="shared" si="22"/>
        <v>0</v>
      </c>
      <c r="AS8" s="45"/>
      <c r="AT8" s="13">
        <f t="shared" si="23"/>
        <v>0</v>
      </c>
      <c r="AU8" s="14">
        <f t="shared" si="24"/>
        <v>0</v>
      </c>
      <c r="AV8" s="43"/>
      <c r="AW8" s="13">
        <f t="shared" si="25"/>
        <v>0</v>
      </c>
      <c r="AX8" s="14">
        <f t="shared" si="26"/>
        <v>0</v>
      </c>
      <c r="AY8" s="45"/>
      <c r="AZ8" s="13">
        <f t="shared" si="27"/>
        <v>0</v>
      </c>
      <c r="BA8" s="22">
        <f t="shared" si="28"/>
        <v>0</v>
      </c>
      <c r="BB8" s="45"/>
      <c r="BC8" s="13">
        <f t="shared" si="29"/>
        <v>0</v>
      </c>
      <c r="BD8" s="14">
        <f t="shared" si="30"/>
        <v>0</v>
      </c>
      <c r="BE8" s="45"/>
      <c r="BF8" s="13">
        <f t="shared" si="31"/>
        <v>0</v>
      </c>
      <c r="BG8" s="22">
        <f t="shared" si="32"/>
        <v>0</v>
      </c>
      <c r="BH8" s="45"/>
      <c r="BI8" s="13">
        <f t="shared" si="33"/>
        <v>0</v>
      </c>
      <c r="BJ8" s="22">
        <f t="shared" si="34"/>
        <v>0</v>
      </c>
      <c r="BK8" s="45"/>
      <c r="BL8" s="13">
        <f t="shared" si="35"/>
        <v>0</v>
      </c>
      <c r="BM8" s="22">
        <f t="shared" si="36"/>
        <v>0</v>
      </c>
      <c r="BN8" s="45"/>
      <c r="BO8" s="13">
        <f t="shared" si="37"/>
        <v>0</v>
      </c>
      <c r="BP8" s="22">
        <f t="shared" si="38"/>
        <v>0</v>
      </c>
      <c r="BQ8" s="45"/>
      <c r="BR8" s="13">
        <f t="shared" si="39"/>
        <v>0</v>
      </c>
      <c r="BS8" s="22">
        <f t="shared" si="40"/>
        <v>0</v>
      </c>
      <c r="BT8" s="45"/>
      <c r="BU8" s="13">
        <f t="shared" si="41"/>
        <v>0</v>
      </c>
      <c r="BV8" s="14">
        <f t="shared" si="42"/>
        <v>0</v>
      </c>
      <c r="BW8" s="78"/>
      <c r="BX8" s="78"/>
      <c r="BY8" s="106">
        <f>AVERAGE(AC8,AF8)</f>
        <v>351853.04000000004</v>
      </c>
      <c r="BZ8" s="95">
        <f>+BY8/28*4</f>
        <v>50264.720000000008</v>
      </c>
      <c r="CA8" s="95">
        <f>+BY8/28*12</f>
        <v>150794.16000000003</v>
      </c>
      <c r="CB8" s="95">
        <f t="shared" si="43"/>
        <v>155544.17604000005</v>
      </c>
      <c r="CC8" s="95">
        <f>+BY8/28*12</f>
        <v>150794.16000000003</v>
      </c>
      <c r="CD8" s="95">
        <f t="shared" si="44"/>
        <v>160210.50132120005</v>
      </c>
    </row>
    <row r="9" spans="1:82" ht="30" hidden="1" x14ac:dyDescent="0.25">
      <c r="A9" s="2">
        <v>6</v>
      </c>
      <c r="B9" s="2" t="s">
        <v>20</v>
      </c>
      <c r="C9" s="2" t="s">
        <v>21</v>
      </c>
      <c r="D9" s="31" t="s">
        <v>95</v>
      </c>
      <c r="E9" s="32">
        <v>72000</v>
      </c>
      <c r="F9" s="2" t="s">
        <v>12</v>
      </c>
      <c r="G9" s="2">
        <v>28</v>
      </c>
      <c r="H9" s="37" t="s">
        <v>9</v>
      </c>
      <c r="I9" s="9">
        <v>733.24</v>
      </c>
      <c r="J9" s="3">
        <f t="shared" si="0"/>
        <v>733.24</v>
      </c>
      <c r="K9" s="4">
        <f t="shared" si="1"/>
        <v>1</v>
      </c>
      <c r="L9" s="28"/>
      <c r="M9" s="28">
        <f t="shared" si="2"/>
        <v>0</v>
      </c>
      <c r="N9" s="38">
        <f t="shared" si="3"/>
        <v>0</v>
      </c>
      <c r="O9" s="41">
        <v>31.56</v>
      </c>
      <c r="P9" s="13">
        <f>+O9-R9</f>
        <v>6.48</v>
      </c>
      <c r="Q9" s="13">
        <f t="shared" si="4"/>
        <v>0.20532319391634984</v>
      </c>
      <c r="R9" s="28">
        <v>25.08</v>
      </c>
      <c r="S9" s="13">
        <f t="shared" si="5"/>
        <v>1805759.9999999998</v>
      </c>
      <c r="T9" s="14">
        <f t="shared" si="6"/>
        <v>50561279.999999993</v>
      </c>
      <c r="U9" s="41">
        <v>733.24</v>
      </c>
      <c r="V9" s="13">
        <f t="shared" si="7"/>
        <v>711.24</v>
      </c>
      <c r="W9" s="26">
        <f t="shared" si="8"/>
        <v>0.96999618133216958</v>
      </c>
      <c r="X9" s="13">
        <v>22</v>
      </c>
      <c r="Y9" s="13">
        <f t="shared" si="9"/>
        <v>1584000</v>
      </c>
      <c r="Z9" s="14">
        <f t="shared" si="10"/>
        <v>44352000</v>
      </c>
      <c r="AA9" s="45"/>
      <c r="AB9" s="13">
        <f t="shared" si="11"/>
        <v>0</v>
      </c>
      <c r="AC9" s="14">
        <f t="shared" si="12"/>
        <v>0</v>
      </c>
      <c r="AD9" s="45"/>
      <c r="AE9" s="13">
        <f t="shared" si="13"/>
        <v>0</v>
      </c>
      <c r="AF9" s="14">
        <f t="shared" si="14"/>
        <v>0</v>
      </c>
      <c r="AG9" s="45"/>
      <c r="AH9" s="13">
        <f t="shared" si="15"/>
        <v>0</v>
      </c>
      <c r="AI9" s="14">
        <f t="shared" si="16"/>
        <v>0</v>
      </c>
      <c r="AJ9" s="50"/>
      <c r="AK9" s="30">
        <f t="shared" si="17"/>
        <v>0</v>
      </c>
      <c r="AL9" s="51">
        <f t="shared" si="18"/>
        <v>0</v>
      </c>
      <c r="AM9" s="50"/>
      <c r="AN9" s="30">
        <f t="shared" si="19"/>
        <v>0</v>
      </c>
      <c r="AO9" s="35">
        <f t="shared" si="20"/>
        <v>0</v>
      </c>
      <c r="AP9" s="45"/>
      <c r="AQ9" s="13">
        <f t="shared" si="21"/>
        <v>0</v>
      </c>
      <c r="AR9" s="22">
        <f t="shared" si="22"/>
        <v>0</v>
      </c>
      <c r="AS9" s="45"/>
      <c r="AT9" s="13">
        <f t="shared" si="23"/>
        <v>0</v>
      </c>
      <c r="AU9" s="14">
        <f t="shared" si="24"/>
        <v>0</v>
      </c>
      <c r="AV9" s="43"/>
      <c r="AW9" s="13">
        <f t="shared" si="25"/>
        <v>0</v>
      </c>
      <c r="AX9" s="14">
        <f t="shared" si="26"/>
        <v>0</v>
      </c>
      <c r="AY9" s="45"/>
      <c r="AZ9" s="13">
        <f t="shared" si="27"/>
        <v>0</v>
      </c>
      <c r="BA9" s="22">
        <f t="shared" si="28"/>
        <v>0</v>
      </c>
      <c r="BB9" s="45"/>
      <c r="BC9" s="13">
        <f t="shared" si="29"/>
        <v>0</v>
      </c>
      <c r="BD9" s="14">
        <f t="shared" si="30"/>
        <v>0</v>
      </c>
      <c r="BE9" s="45"/>
      <c r="BF9" s="13">
        <f t="shared" si="31"/>
        <v>0</v>
      </c>
      <c r="BG9" s="22">
        <f t="shared" si="32"/>
        <v>0</v>
      </c>
      <c r="BH9" s="45"/>
      <c r="BI9" s="13">
        <f t="shared" si="33"/>
        <v>0</v>
      </c>
      <c r="BJ9" s="22">
        <f t="shared" si="34"/>
        <v>0</v>
      </c>
      <c r="BK9" s="45"/>
      <c r="BL9" s="13">
        <f t="shared" si="35"/>
        <v>0</v>
      </c>
      <c r="BM9" s="22">
        <f t="shared" si="36"/>
        <v>0</v>
      </c>
      <c r="BN9" s="45"/>
      <c r="BO9" s="13">
        <f t="shared" si="37"/>
        <v>0</v>
      </c>
      <c r="BP9" s="22">
        <f t="shared" si="38"/>
        <v>0</v>
      </c>
      <c r="BQ9" s="45"/>
      <c r="BR9" s="13">
        <f t="shared" si="39"/>
        <v>0</v>
      </c>
      <c r="BS9" s="22">
        <f t="shared" si="40"/>
        <v>0</v>
      </c>
      <c r="BT9" s="45"/>
      <c r="BU9" s="13">
        <f t="shared" si="41"/>
        <v>0</v>
      </c>
      <c r="BV9" s="14">
        <f t="shared" si="42"/>
        <v>0</v>
      </c>
      <c r="BW9" s="78"/>
      <c r="BX9" s="78"/>
      <c r="BY9" s="106">
        <f>AVERAGE(T9,Z9)</f>
        <v>47456640</v>
      </c>
      <c r="BZ9" s="95">
        <f>+BY9/28*4</f>
        <v>6779520</v>
      </c>
      <c r="CA9" s="95">
        <f>+BY9/28*12</f>
        <v>20338560</v>
      </c>
      <c r="CB9" s="95">
        <f t="shared" si="43"/>
        <v>20979224.640000001</v>
      </c>
      <c r="CC9" s="95">
        <f>+BY9/28*12</f>
        <v>20338560</v>
      </c>
      <c r="CD9" s="95">
        <f t="shared" si="44"/>
        <v>21608601.379200004</v>
      </c>
    </row>
    <row r="10" spans="1:82" hidden="1" x14ac:dyDescent="0.25">
      <c r="A10" s="2">
        <v>7</v>
      </c>
      <c r="B10" s="2" t="s">
        <v>22</v>
      </c>
      <c r="C10" s="2" t="s">
        <v>23</v>
      </c>
      <c r="D10" s="31" t="s">
        <v>93</v>
      </c>
      <c r="E10" s="32">
        <v>400</v>
      </c>
      <c r="F10" s="2" t="s">
        <v>24</v>
      </c>
      <c r="G10" s="2">
        <v>28</v>
      </c>
      <c r="H10" s="37" t="s">
        <v>9</v>
      </c>
      <c r="I10" s="39"/>
      <c r="J10" s="5">
        <f t="shared" si="0"/>
        <v>0</v>
      </c>
      <c r="K10" s="7" t="e">
        <f t="shared" si="1"/>
        <v>#DIV/0!</v>
      </c>
      <c r="L10" s="28"/>
      <c r="M10" s="28">
        <f t="shared" si="2"/>
        <v>0</v>
      </c>
      <c r="N10" s="38">
        <f t="shared" si="3"/>
        <v>0</v>
      </c>
      <c r="O10" s="41"/>
      <c r="P10" s="13">
        <f>+R10-O10</f>
        <v>0</v>
      </c>
      <c r="Q10" s="13" t="e">
        <f t="shared" si="4"/>
        <v>#DIV/0!</v>
      </c>
      <c r="R10" s="28"/>
      <c r="S10" s="13">
        <f t="shared" si="5"/>
        <v>0</v>
      </c>
      <c r="T10" s="14">
        <f t="shared" si="6"/>
        <v>0</v>
      </c>
      <c r="U10" s="41">
        <v>56.81</v>
      </c>
      <c r="V10" s="13">
        <f t="shared" si="7"/>
        <v>56.81</v>
      </c>
      <c r="W10" s="26">
        <f t="shared" si="8"/>
        <v>1</v>
      </c>
      <c r="X10" s="13"/>
      <c r="Y10" s="13">
        <f t="shared" si="9"/>
        <v>0</v>
      </c>
      <c r="Z10" s="14">
        <f t="shared" si="10"/>
        <v>0</v>
      </c>
      <c r="AA10" s="45">
        <v>230</v>
      </c>
      <c r="AB10" s="13">
        <f t="shared" si="11"/>
        <v>92000</v>
      </c>
      <c r="AC10" s="14">
        <f t="shared" si="12"/>
        <v>2576000</v>
      </c>
      <c r="AD10" s="45"/>
      <c r="AE10" s="13">
        <f t="shared" si="13"/>
        <v>0</v>
      </c>
      <c r="AF10" s="14">
        <f t="shared" si="14"/>
        <v>0</v>
      </c>
      <c r="AG10" s="45"/>
      <c r="AH10" s="13">
        <f t="shared" si="15"/>
        <v>0</v>
      </c>
      <c r="AI10" s="14">
        <f t="shared" si="16"/>
        <v>0</v>
      </c>
      <c r="AJ10" s="50"/>
      <c r="AK10" s="30">
        <f t="shared" si="17"/>
        <v>0</v>
      </c>
      <c r="AL10" s="51">
        <f t="shared" si="18"/>
        <v>0</v>
      </c>
      <c r="AM10" s="50"/>
      <c r="AN10" s="30">
        <f t="shared" si="19"/>
        <v>0</v>
      </c>
      <c r="AO10" s="35">
        <f t="shared" si="20"/>
        <v>0</v>
      </c>
      <c r="AP10" s="45"/>
      <c r="AQ10" s="13">
        <f t="shared" si="21"/>
        <v>0</v>
      </c>
      <c r="AR10" s="22">
        <f t="shared" si="22"/>
        <v>0</v>
      </c>
      <c r="AS10" s="45">
        <v>10.45</v>
      </c>
      <c r="AT10" s="13">
        <f t="shared" si="23"/>
        <v>4180</v>
      </c>
      <c r="AU10" s="14">
        <f t="shared" si="24"/>
        <v>117040</v>
      </c>
      <c r="AV10" s="43"/>
      <c r="AW10" s="13">
        <f t="shared" si="25"/>
        <v>0</v>
      </c>
      <c r="AX10" s="14">
        <f t="shared" si="26"/>
        <v>0</v>
      </c>
      <c r="AY10" s="45"/>
      <c r="AZ10" s="13">
        <f t="shared" si="27"/>
        <v>0</v>
      </c>
      <c r="BA10" s="22">
        <f t="shared" si="28"/>
        <v>0</v>
      </c>
      <c r="BB10" s="45"/>
      <c r="BC10" s="13">
        <f t="shared" si="29"/>
        <v>0</v>
      </c>
      <c r="BD10" s="14">
        <f t="shared" si="30"/>
        <v>0</v>
      </c>
      <c r="BE10" s="45"/>
      <c r="BF10" s="13">
        <f t="shared" si="31"/>
        <v>0</v>
      </c>
      <c r="BG10" s="22">
        <f t="shared" si="32"/>
        <v>0</v>
      </c>
      <c r="BH10" s="45"/>
      <c r="BI10" s="13">
        <f t="shared" si="33"/>
        <v>0</v>
      </c>
      <c r="BJ10" s="22">
        <f t="shared" si="34"/>
        <v>0</v>
      </c>
      <c r="BK10" s="45"/>
      <c r="BL10" s="13">
        <f t="shared" si="35"/>
        <v>0</v>
      </c>
      <c r="BM10" s="22">
        <f t="shared" si="36"/>
        <v>0</v>
      </c>
      <c r="BN10" s="45"/>
      <c r="BO10" s="13">
        <f t="shared" si="37"/>
        <v>0</v>
      </c>
      <c r="BP10" s="22">
        <f t="shared" si="38"/>
        <v>0</v>
      </c>
      <c r="BQ10" s="45"/>
      <c r="BR10" s="13">
        <f t="shared" si="39"/>
        <v>0</v>
      </c>
      <c r="BS10" s="22">
        <f t="shared" si="40"/>
        <v>0</v>
      </c>
      <c r="BT10" s="45"/>
      <c r="BU10" s="13">
        <f t="shared" si="41"/>
        <v>0</v>
      </c>
      <c r="BV10" s="14">
        <f t="shared" si="42"/>
        <v>0</v>
      </c>
      <c r="BW10" s="78"/>
      <c r="BX10" s="78"/>
      <c r="BY10" s="106">
        <f>AVERAGE(AC10,AU10)</f>
        <v>1346520</v>
      </c>
      <c r="BZ10" s="95">
        <f>+BY10/28*4</f>
        <v>192360</v>
      </c>
      <c r="CA10" s="95">
        <f>+BY10/28*12</f>
        <v>577080</v>
      </c>
      <c r="CB10" s="95">
        <f t="shared" si="43"/>
        <v>595258.02</v>
      </c>
      <c r="CC10" s="95">
        <f>+BY10/28*12</f>
        <v>577080</v>
      </c>
      <c r="CD10" s="95">
        <f t="shared" si="44"/>
        <v>613115.76060000004</v>
      </c>
    </row>
    <row r="11" spans="1:82" x14ac:dyDescent="0.25">
      <c r="A11" s="2">
        <v>8</v>
      </c>
      <c r="B11" s="2" t="s">
        <v>25</v>
      </c>
      <c r="C11" s="2" t="s">
        <v>26</v>
      </c>
      <c r="D11" s="31" t="s">
        <v>93</v>
      </c>
      <c r="E11" s="32">
        <v>2</v>
      </c>
      <c r="F11" s="2" t="s">
        <v>27</v>
      </c>
      <c r="G11" s="2">
        <v>28</v>
      </c>
      <c r="H11" s="37" t="s">
        <v>9</v>
      </c>
      <c r="I11" s="9">
        <v>442060.92</v>
      </c>
      <c r="J11" s="3">
        <f t="shared" si="0"/>
        <v>279210.92</v>
      </c>
      <c r="K11" s="4">
        <f t="shared" si="1"/>
        <v>0.63161186019338689</v>
      </c>
      <c r="L11" s="28">
        <v>162850</v>
      </c>
      <c r="M11" s="28">
        <f t="shared" si="2"/>
        <v>325700</v>
      </c>
      <c r="N11" s="38">
        <f t="shared" si="3"/>
        <v>9119600</v>
      </c>
      <c r="O11" s="42"/>
      <c r="P11" s="20">
        <f>+R11-O11</f>
        <v>0</v>
      </c>
      <c r="Q11" s="20" t="e">
        <f t="shared" si="4"/>
        <v>#DIV/0!</v>
      </c>
      <c r="R11" s="28"/>
      <c r="S11" s="13">
        <f t="shared" si="5"/>
        <v>0</v>
      </c>
      <c r="T11" s="14">
        <f t="shared" si="6"/>
        <v>0</v>
      </c>
      <c r="U11" s="41">
        <v>442060.92</v>
      </c>
      <c r="V11" s="13">
        <f t="shared" si="7"/>
        <v>244218.91999999998</v>
      </c>
      <c r="W11" s="26">
        <f t="shared" si="8"/>
        <v>0.55245534936677954</v>
      </c>
      <c r="X11" s="13">
        <v>197842</v>
      </c>
      <c r="Y11" s="13">
        <f t="shared" si="9"/>
        <v>395684</v>
      </c>
      <c r="Z11" s="14">
        <f t="shared" si="10"/>
        <v>11079152</v>
      </c>
      <c r="AA11" s="46"/>
      <c r="AB11" s="13">
        <f t="shared" si="11"/>
        <v>0</v>
      </c>
      <c r="AC11" s="14">
        <f t="shared" si="12"/>
        <v>0</v>
      </c>
      <c r="AD11" s="46">
        <v>114848.16</v>
      </c>
      <c r="AE11" s="13">
        <f t="shared" si="13"/>
        <v>229696.32</v>
      </c>
      <c r="AF11" s="14">
        <f t="shared" si="14"/>
        <v>6431496.96</v>
      </c>
      <c r="AG11" s="46"/>
      <c r="AH11" s="13">
        <f t="shared" si="15"/>
        <v>0</v>
      </c>
      <c r="AI11" s="14">
        <f t="shared" si="16"/>
        <v>0</v>
      </c>
      <c r="AJ11" s="46"/>
      <c r="AK11" s="30">
        <f t="shared" si="17"/>
        <v>0</v>
      </c>
      <c r="AL11" s="51">
        <f t="shared" si="18"/>
        <v>0</v>
      </c>
      <c r="AM11" s="50"/>
      <c r="AN11" s="30">
        <f t="shared" si="19"/>
        <v>0</v>
      </c>
      <c r="AO11" s="35">
        <f t="shared" si="20"/>
        <v>0</v>
      </c>
      <c r="AP11" s="45"/>
      <c r="AQ11" s="13">
        <f t="shared" si="21"/>
        <v>0</v>
      </c>
      <c r="AR11" s="22">
        <f t="shared" si="22"/>
        <v>0</v>
      </c>
      <c r="AS11" s="45"/>
      <c r="AT11" s="13">
        <f t="shared" si="23"/>
        <v>0</v>
      </c>
      <c r="AU11" s="14">
        <f t="shared" si="24"/>
        <v>0</v>
      </c>
      <c r="AV11" s="43"/>
      <c r="AW11" s="13">
        <f t="shared" si="25"/>
        <v>0</v>
      </c>
      <c r="AX11" s="14">
        <f t="shared" si="26"/>
        <v>0</v>
      </c>
      <c r="AY11" s="45"/>
      <c r="AZ11" s="13">
        <f t="shared" si="27"/>
        <v>0</v>
      </c>
      <c r="BA11" s="22">
        <f t="shared" si="28"/>
        <v>0</v>
      </c>
      <c r="BB11" s="45"/>
      <c r="BC11" s="13">
        <f t="shared" si="29"/>
        <v>0</v>
      </c>
      <c r="BD11" s="14">
        <f t="shared" si="30"/>
        <v>0</v>
      </c>
      <c r="BE11" s="45"/>
      <c r="BF11" s="13">
        <f t="shared" si="31"/>
        <v>0</v>
      </c>
      <c r="BG11" s="22">
        <f t="shared" si="32"/>
        <v>0</v>
      </c>
      <c r="BH11" s="45"/>
      <c r="BI11" s="13">
        <f t="shared" si="33"/>
        <v>0</v>
      </c>
      <c r="BJ11" s="22">
        <f t="shared" si="34"/>
        <v>0</v>
      </c>
      <c r="BK11" s="45"/>
      <c r="BL11" s="13">
        <f t="shared" si="35"/>
        <v>0</v>
      </c>
      <c r="BM11" s="22">
        <f t="shared" si="36"/>
        <v>0</v>
      </c>
      <c r="BN11" s="45"/>
      <c r="BO11" s="13">
        <f t="shared" si="37"/>
        <v>0</v>
      </c>
      <c r="BP11" s="22">
        <f t="shared" si="38"/>
        <v>0</v>
      </c>
      <c r="BQ11" s="45"/>
      <c r="BR11" s="13">
        <f t="shared" si="39"/>
        <v>0</v>
      </c>
      <c r="BS11" s="22">
        <f t="shared" si="40"/>
        <v>0</v>
      </c>
      <c r="BT11" s="45"/>
      <c r="BU11" s="13">
        <f t="shared" si="41"/>
        <v>0</v>
      </c>
      <c r="BV11" s="14">
        <f t="shared" si="42"/>
        <v>0</v>
      </c>
      <c r="BW11" s="78"/>
      <c r="BX11" s="78"/>
      <c r="BY11" s="112">
        <f>AVERAGE(Z11,AF11)</f>
        <v>8755324.4800000004</v>
      </c>
      <c r="BZ11" s="95">
        <f>+BY11/28*4</f>
        <v>1250760.6400000001</v>
      </c>
      <c r="CA11" s="95">
        <f>+BY11/28*12</f>
        <v>3752281.9200000004</v>
      </c>
      <c r="CB11" s="95">
        <f t="shared" si="43"/>
        <v>3870478.8004800007</v>
      </c>
      <c r="CC11" s="95">
        <f>+BY11/28*12</f>
        <v>3752281.9200000004</v>
      </c>
      <c r="CD11" s="95">
        <f t="shared" si="44"/>
        <v>3986593.1644944008</v>
      </c>
    </row>
    <row r="12" spans="1:82" x14ac:dyDescent="0.25">
      <c r="A12" s="2">
        <v>12</v>
      </c>
      <c r="B12" s="2" t="s">
        <v>36</v>
      </c>
      <c r="C12" s="2" t="s">
        <v>37</v>
      </c>
      <c r="D12" s="31" t="s">
        <v>93</v>
      </c>
      <c r="E12" s="32">
        <v>122000</v>
      </c>
      <c r="F12" s="2" t="s">
        <v>38</v>
      </c>
      <c r="G12" s="2">
        <v>25</v>
      </c>
      <c r="H12" s="37" t="s">
        <v>9</v>
      </c>
      <c r="I12" s="9">
        <v>1074.0899999999999</v>
      </c>
      <c r="J12" s="3">
        <f t="shared" si="0"/>
        <v>1063.0899999999999</v>
      </c>
      <c r="K12" s="4">
        <f t="shared" si="1"/>
        <v>0.98975877254233813</v>
      </c>
      <c r="L12" s="28">
        <v>11</v>
      </c>
      <c r="M12" s="28">
        <f t="shared" si="2"/>
        <v>1342000</v>
      </c>
      <c r="N12" s="38">
        <f t="shared" si="3"/>
        <v>33550000</v>
      </c>
      <c r="O12" s="42"/>
      <c r="P12" s="20">
        <f t="shared" ref="P12:P55" si="45">+O12-R12</f>
        <v>0</v>
      </c>
      <c r="Q12" s="20" t="e">
        <f t="shared" si="4"/>
        <v>#DIV/0!</v>
      </c>
      <c r="R12" s="28"/>
      <c r="S12" s="13">
        <f t="shared" si="5"/>
        <v>0</v>
      </c>
      <c r="T12" s="14">
        <f t="shared" si="6"/>
        <v>0</v>
      </c>
      <c r="U12" s="41">
        <v>1074.0899999999999</v>
      </c>
      <c r="V12" s="13">
        <f t="shared" si="7"/>
        <v>1074.0899999999999</v>
      </c>
      <c r="W12" s="26">
        <f t="shared" si="8"/>
        <v>1</v>
      </c>
      <c r="X12" s="13"/>
      <c r="Y12" s="13">
        <f t="shared" si="9"/>
        <v>0</v>
      </c>
      <c r="Z12" s="14">
        <f t="shared" si="10"/>
        <v>0</v>
      </c>
      <c r="AA12" s="45">
        <v>34</v>
      </c>
      <c r="AB12" s="13">
        <f t="shared" si="11"/>
        <v>4148000</v>
      </c>
      <c r="AC12" s="14">
        <f t="shared" si="12"/>
        <v>103700000</v>
      </c>
      <c r="AD12" s="45"/>
      <c r="AE12" s="13">
        <f t="shared" si="13"/>
        <v>0</v>
      </c>
      <c r="AF12" s="14">
        <f t="shared" si="14"/>
        <v>0</v>
      </c>
      <c r="AG12" s="45"/>
      <c r="AH12" s="13">
        <f t="shared" si="15"/>
        <v>0</v>
      </c>
      <c r="AI12" s="14">
        <f t="shared" si="16"/>
        <v>0</v>
      </c>
      <c r="AJ12" s="50">
        <v>32.5</v>
      </c>
      <c r="AK12" s="30">
        <f t="shared" si="17"/>
        <v>3965000</v>
      </c>
      <c r="AL12" s="51">
        <f t="shared" si="18"/>
        <v>99125000</v>
      </c>
      <c r="AM12" s="50"/>
      <c r="AN12" s="30">
        <f t="shared" si="19"/>
        <v>0</v>
      </c>
      <c r="AO12" s="35">
        <f t="shared" si="20"/>
        <v>0</v>
      </c>
      <c r="AP12" s="45"/>
      <c r="AQ12" s="13">
        <f t="shared" si="21"/>
        <v>0</v>
      </c>
      <c r="AR12" s="22">
        <f t="shared" si="22"/>
        <v>0</v>
      </c>
      <c r="AS12" s="45"/>
      <c r="AT12" s="13">
        <f t="shared" si="23"/>
        <v>0</v>
      </c>
      <c r="AU12" s="14">
        <f t="shared" si="24"/>
        <v>0</v>
      </c>
      <c r="AV12" s="43"/>
      <c r="AW12" s="13">
        <f t="shared" si="25"/>
        <v>0</v>
      </c>
      <c r="AX12" s="14">
        <f t="shared" si="26"/>
        <v>0</v>
      </c>
      <c r="AY12" s="45"/>
      <c r="AZ12" s="13">
        <f t="shared" si="27"/>
        <v>0</v>
      </c>
      <c r="BA12" s="22">
        <f t="shared" si="28"/>
        <v>0</v>
      </c>
      <c r="BB12" s="45"/>
      <c r="BC12" s="13">
        <f t="shared" si="29"/>
        <v>0</v>
      </c>
      <c r="BD12" s="14">
        <f t="shared" si="30"/>
        <v>0</v>
      </c>
      <c r="BE12" s="45"/>
      <c r="BF12" s="13">
        <f t="shared" si="31"/>
        <v>0</v>
      </c>
      <c r="BG12" s="22">
        <f t="shared" si="32"/>
        <v>0</v>
      </c>
      <c r="BH12" s="45"/>
      <c r="BI12" s="13">
        <f t="shared" si="33"/>
        <v>0</v>
      </c>
      <c r="BJ12" s="22">
        <f t="shared" si="34"/>
        <v>0</v>
      </c>
      <c r="BK12" s="45"/>
      <c r="BL12" s="13">
        <f t="shared" si="35"/>
        <v>0</v>
      </c>
      <c r="BM12" s="22">
        <f t="shared" si="36"/>
        <v>0</v>
      </c>
      <c r="BN12" s="45"/>
      <c r="BO12" s="13">
        <f t="shared" si="37"/>
        <v>0</v>
      </c>
      <c r="BP12" s="22">
        <f t="shared" si="38"/>
        <v>0</v>
      </c>
      <c r="BQ12" s="45"/>
      <c r="BR12" s="13">
        <f t="shared" si="39"/>
        <v>0</v>
      </c>
      <c r="BS12" s="22">
        <f t="shared" si="40"/>
        <v>0</v>
      </c>
      <c r="BT12" s="45"/>
      <c r="BU12" s="13">
        <f t="shared" si="41"/>
        <v>0</v>
      </c>
      <c r="BV12" s="14">
        <f t="shared" si="42"/>
        <v>0</v>
      </c>
      <c r="BW12" s="78"/>
      <c r="BX12" s="78"/>
      <c r="BY12" s="106">
        <f>AVERAGE(N12,AC12,AL12)</f>
        <v>78791666.666666672</v>
      </c>
      <c r="BZ12" s="95">
        <f>+BY12/28*1</f>
        <v>2813988.0952380956</v>
      </c>
      <c r="CA12" s="95">
        <f>+BY12/28*12</f>
        <v>33767857.142857149</v>
      </c>
      <c r="CB12" s="95">
        <f t="shared" si="43"/>
        <v>34831544.642857149</v>
      </c>
      <c r="CC12" s="95">
        <f>+BY12/28*12</f>
        <v>33767857.142857149</v>
      </c>
      <c r="CD12" s="95">
        <f t="shared" si="44"/>
        <v>35876490.982142866</v>
      </c>
    </row>
    <row r="13" spans="1:82" x14ac:dyDescent="0.25">
      <c r="A13" s="2">
        <v>13</v>
      </c>
      <c r="B13" s="2" t="s">
        <v>39</v>
      </c>
      <c r="C13" s="2" t="s">
        <v>40</v>
      </c>
      <c r="D13" s="31" t="s">
        <v>93</v>
      </c>
      <c r="E13" s="32">
        <v>2400000</v>
      </c>
      <c r="F13" s="2" t="s">
        <v>41</v>
      </c>
      <c r="G13" s="2">
        <v>25</v>
      </c>
      <c r="H13" s="37" t="s">
        <v>9</v>
      </c>
      <c r="I13" s="9">
        <v>1515.93</v>
      </c>
      <c r="J13" s="3">
        <f t="shared" si="0"/>
        <v>1421.93</v>
      </c>
      <c r="K13" s="4">
        <f t="shared" si="1"/>
        <v>0.93799185978244382</v>
      </c>
      <c r="L13" s="28">
        <v>94</v>
      </c>
      <c r="M13" s="28">
        <f t="shared" si="2"/>
        <v>225600000</v>
      </c>
      <c r="N13" s="38">
        <f t="shared" ref="N13:N28" si="46">+G13*M13</f>
        <v>5640000000</v>
      </c>
      <c r="O13" s="42"/>
      <c r="P13" s="20">
        <f t="shared" si="45"/>
        <v>0</v>
      </c>
      <c r="Q13" s="20" t="e">
        <f t="shared" si="4"/>
        <v>#DIV/0!</v>
      </c>
      <c r="R13" s="28"/>
      <c r="S13" s="13">
        <f t="shared" si="5"/>
        <v>0</v>
      </c>
      <c r="T13" s="14">
        <f t="shared" si="6"/>
        <v>0</v>
      </c>
      <c r="U13" s="41">
        <v>1515.93</v>
      </c>
      <c r="V13" s="13">
        <f t="shared" si="7"/>
        <v>1515.93</v>
      </c>
      <c r="W13" s="26">
        <f t="shared" si="8"/>
        <v>1</v>
      </c>
      <c r="X13" s="13"/>
      <c r="Y13" s="13">
        <f t="shared" si="9"/>
        <v>0</v>
      </c>
      <c r="Z13" s="14">
        <f t="shared" si="10"/>
        <v>0</v>
      </c>
      <c r="AA13" s="45"/>
      <c r="AB13" s="13">
        <f t="shared" si="11"/>
        <v>0</v>
      </c>
      <c r="AC13" s="14">
        <f t="shared" si="12"/>
        <v>0</v>
      </c>
      <c r="AD13" s="45">
        <v>41.78</v>
      </c>
      <c r="AE13" s="13">
        <f t="shared" si="13"/>
        <v>100272000</v>
      </c>
      <c r="AF13" s="14">
        <f t="shared" si="14"/>
        <v>2506800000</v>
      </c>
      <c r="AG13" s="45"/>
      <c r="AH13" s="13">
        <f t="shared" si="15"/>
        <v>0</v>
      </c>
      <c r="AI13" s="14">
        <f t="shared" si="16"/>
        <v>0</v>
      </c>
      <c r="AJ13" s="50">
        <v>92</v>
      </c>
      <c r="AK13" s="30">
        <f t="shared" si="17"/>
        <v>220800000</v>
      </c>
      <c r="AL13" s="51">
        <f t="shared" si="18"/>
        <v>5520000000</v>
      </c>
      <c r="AM13" s="50"/>
      <c r="AN13" s="30">
        <f t="shared" si="19"/>
        <v>0</v>
      </c>
      <c r="AO13" s="35">
        <f t="shared" si="20"/>
        <v>0</v>
      </c>
      <c r="AP13" s="45"/>
      <c r="AQ13" s="13">
        <f t="shared" si="21"/>
        <v>0</v>
      </c>
      <c r="AR13" s="22">
        <f t="shared" si="22"/>
        <v>0</v>
      </c>
      <c r="AS13" s="45"/>
      <c r="AT13" s="13">
        <f t="shared" si="23"/>
        <v>0</v>
      </c>
      <c r="AU13" s="14">
        <f t="shared" si="24"/>
        <v>0</v>
      </c>
      <c r="AV13" s="43"/>
      <c r="AW13" s="13">
        <f t="shared" si="25"/>
        <v>0</v>
      </c>
      <c r="AX13" s="14">
        <f t="shared" si="26"/>
        <v>0</v>
      </c>
      <c r="AY13" s="45"/>
      <c r="AZ13" s="13">
        <f t="shared" si="27"/>
        <v>0</v>
      </c>
      <c r="BA13" s="22">
        <f t="shared" si="28"/>
        <v>0</v>
      </c>
      <c r="BB13" s="45"/>
      <c r="BC13" s="13">
        <f t="shared" si="29"/>
        <v>0</v>
      </c>
      <c r="BD13" s="14">
        <f t="shared" si="30"/>
        <v>0</v>
      </c>
      <c r="BE13" s="45"/>
      <c r="BF13" s="13">
        <f t="shared" si="31"/>
        <v>0</v>
      </c>
      <c r="BG13" s="22">
        <f t="shared" si="32"/>
        <v>0</v>
      </c>
      <c r="BH13" s="45"/>
      <c r="BI13" s="13">
        <f t="shared" si="33"/>
        <v>0</v>
      </c>
      <c r="BJ13" s="22">
        <f t="shared" si="34"/>
        <v>0</v>
      </c>
      <c r="BK13" s="45"/>
      <c r="BL13" s="13">
        <f t="shared" si="35"/>
        <v>0</v>
      </c>
      <c r="BM13" s="22">
        <f t="shared" si="36"/>
        <v>0</v>
      </c>
      <c r="BN13" s="45"/>
      <c r="BO13" s="13">
        <f t="shared" si="37"/>
        <v>0</v>
      </c>
      <c r="BP13" s="22">
        <f t="shared" si="38"/>
        <v>0</v>
      </c>
      <c r="BQ13" s="45"/>
      <c r="BR13" s="13">
        <f t="shared" si="39"/>
        <v>0</v>
      </c>
      <c r="BS13" s="22">
        <f t="shared" si="40"/>
        <v>0</v>
      </c>
      <c r="BT13" s="45"/>
      <c r="BU13" s="13">
        <f t="shared" si="41"/>
        <v>0</v>
      </c>
      <c r="BV13" s="14">
        <f t="shared" si="42"/>
        <v>0</v>
      </c>
      <c r="BW13" s="78"/>
      <c r="BX13" s="78"/>
      <c r="BY13" s="106">
        <f>AVERAGE(N13,AF13,AL13)</f>
        <v>4555600000</v>
      </c>
      <c r="BZ13" s="95">
        <f>+BY13/25*1</f>
        <v>182224000</v>
      </c>
      <c r="CA13" s="95">
        <f>+BY13/25*12</f>
        <v>2186688000</v>
      </c>
      <c r="CB13" s="95">
        <f t="shared" si="43"/>
        <v>2255568672</v>
      </c>
      <c r="CC13" s="95">
        <f>+BY13/25*12</f>
        <v>2186688000</v>
      </c>
      <c r="CD13" s="95">
        <f t="shared" si="44"/>
        <v>2323235732.1600003</v>
      </c>
    </row>
    <row r="14" spans="1:82" x14ac:dyDescent="0.25">
      <c r="A14" s="2">
        <v>15</v>
      </c>
      <c r="B14" s="2" t="s">
        <v>44</v>
      </c>
      <c r="C14" s="2" t="s">
        <v>45</v>
      </c>
      <c r="D14" s="31" t="s">
        <v>93</v>
      </c>
      <c r="E14" s="32">
        <v>2</v>
      </c>
      <c r="F14" s="2" t="s">
        <v>27</v>
      </c>
      <c r="G14" s="2">
        <v>28</v>
      </c>
      <c r="H14" s="37" t="s">
        <v>9</v>
      </c>
      <c r="I14" s="9">
        <v>757818.72</v>
      </c>
      <c r="J14" s="3">
        <f t="shared" si="0"/>
        <v>592818.72</v>
      </c>
      <c r="K14" s="4">
        <f t="shared" si="1"/>
        <v>0.78226982833044822</v>
      </c>
      <c r="L14" s="28">
        <v>165000</v>
      </c>
      <c r="M14" s="28">
        <f t="shared" si="2"/>
        <v>330000</v>
      </c>
      <c r="N14" s="38">
        <f t="shared" si="46"/>
        <v>9240000</v>
      </c>
      <c r="O14" s="42"/>
      <c r="P14" s="20">
        <f t="shared" si="45"/>
        <v>0</v>
      </c>
      <c r="Q14" s="20" t="e">
        <f t="shared" si="4"/>
        <v>#DIV/0!</v>
      </c>
      <c r="R14" s="28"/>
      <c r="S14" s="13">
        <f t="shared" si="5"/>
        <v>0</v>
      </c>
      <c r="T14" s="14">
        <f t="shared" si="6"/>
        <v>0</v>
      </c>
      <c r="U14" s="41">
        <v>757818.72</v>
      </c>
      <c r="V14" s="13">
        <f t="shared" si="7"/>
        <v>582202.72</v>
      </c>
      <c r="W14" s="26">
        <f t="shared" si="8"/>
        <v>0.76826120104290907</v>
      </c>
      <c r="X14" s="13">
        <v>175616</v>
      </c>
      <c r="Y14" s="13">
        <f t="shared" si="9"/>
        <v>351232</v>
      </c>
      <c r="Z14" s="14">
        <f t="shared" si="10"/>
        <v>9834496</v>
      </c>
      <c r="AA14" s="45"/>
      <c r="AB14" s="13">
        <f t="shared" si="11"/>
        <v>0</v>
      </c>
      <c r="AC14" s="14">
        <f t="shared" si="12"/>
        <v>0</v>
      </c>
      <c r="AD14" s="45"/>
      <c r="AE14" s="13">
        <f t="shared" si="13"/>
        <v>0</v>
      </c>
      <c r="AF14" s="14">
        <f t="shared" si="14"/>
        <v>0</v>
      </c>
      <c r="AG14" s="45"/>
      <c r="AH14" s="13">
        <f t="shared" si="15"/>
        <v>0</v>
      </c>
      <c r="AI14" s="14">
        <f t="shared" si="16"/>
        <v>0</v>
      </c>
      <c r="AJ14" s="50"/>
      <c r="AK14" s="30">
        <f t="shared" si="17"/>
        <v>0</v>
      </c>
      <c r="AL14" s="51">
        <f t="shared" si="18"/>
        <v>0</v>
      </c>
      <c r="AM14" s="50"/>
      <c r="AN14" s="30">
        <f t="shared" si="19"/>
        <v>0</v>
      </c>
      <c r="AO14" s="35">
        <f t="shared" si="20"/>
        <v>0</v>
      </c>
      <c r="AP14" s="45"/>
      <c r="AQ14" s="13">
        <f t="shared" si="21"/>
        <v>0</v>
      </c>
      <c r="AR14" s="22">
        <f t="shared" si="22"/>
        <v>0</v>
      </c>
      <c r="AS14" s="45"/>
      <c r="AT14" s="13">
        <f t="shared" si="23"/>
        <v>0</v>
      </c>
      <c r="AU14" s="14">
        <f t="shared" si="24"/>
        <v>0</v>
      </c>
      <c r="AV14" s="43"/>
      <c r="AW14" s="13">
        <f t="shared" si="25"/>
        <v>0</v>
      </c>
      <c r="AX14" s="14">
        <f t="shared" si="26"/>
        <v>0</v>
      </c>
      <c r="AY14" s="45"/>
      <c r="AZ14" s="13">
        <f t="shared" si="27"/>
        <v>0</v>
      </c>
      <c r="BA14" s="22">
        <f t="shared" si="28"/>
        <v>0</v>
      </c>
      <c r="BB14" s="45"/>
      <c r="BC14" s="13">
        <f t="shared" si="29"/>
        <v>0</v>
      </c>
      <c r="BD14" s="14">
        <f t="shared" si="30"/>
        <v>0</v>
      </c>
      <c r="BE14" s="45"/>
      <c r="BF14" s="13">
        <f t="shared" si="31"/>
        <v>0</v>
      </c>
      <c r="BG14" s="22">
        <f t="shared" si="32"/>
        <v>0</v>
      </c>
      <c r="BH14" s="45"/>
      <c r="BI14" s="13">
        <f t="shared" si="33"/>
        <v>0</v>
      </c>
      <c r="BJ14" s="22">
        <f t="shared" si="34"/>
        <v>0</v>
      </c>
      <c r="BK14" s="45"/>
      <c r="BL14" s="13">
        <f t="shared" si="35"/>
        <v>0</v>
      </c>
      <c r="BM14" s="22">
        <f t="shared" si="36"/>
        <v>0</v>
      </c>
      <c r="BN14" s="45"/>
      <c r="BO14" s="13">
        <f t="shared" si="37"/>
        <v>0</v>
      </c>
      <c r="BP14" s="22">
        <f t="shared" si="38"/>
        <v>0</v>
      </c>
      <c r="BQ14" s="45"/>
      <c r="BR14" s="13">
        <f t="shared" si="39"/>
        <v>0</v>
      </c>
      <c r="BS14" s="22">
        <f t="shared" si="40"/>
        <v>0</v>
      </c>
      <c r="BT14" s="45"/>
      <c r="BU14" s="13">
        <f t="shared" si="41"/>
        <v>0</v>
      </c>
      <c r="BV14" s="14">
        <f t="shared" si="42"/>
        <v>0</v>
      </c>
      <c r="BW14" s="78"/>
      <c r="BX14" s="78"/>
      <c r="BY14" s="106">
        <f>AVERAGE(N14,Z14)</f>
        <v>9537248</v>
      </c>
      <c r="BZ14" s="95">
        <f>+BY14/28*4</f>
        <v>1362464</v>
      </c>
      <c r="CA14" s="95">
        <f>+BY14/28*12</f>
        <v>4087392</v>
      </c>
      <c r="CB14" s="95">
        <f t="shared" si="43"/>
        <v>4216144.8480000002</v>
      </c>
      <c r="CC14" s="95">
        <f>+BY14/28*12</f>
        <v>4087392</v>
      </c>
      <c r="CD14" s="95">
        <f t="shared" si="44"/>
        <v>4342629.1934400005</v>
      </c>
    </row>
    <row r="15" spans="1:82" x14ac:dyDescent="0.25">
      <c r="A15" s="2">
        <v>16</v>
      </c>
      <c r="B15" s="2" t="s">
        <v>46</v>
      </c>
      <c r="C15" s="2" t="s">
        <v>47</v>
      </c>
      <c r="D15" s="31" t="s">
        <v>97</v>
      </c>
      <c r="E15" s="32">
        <v>66</v>
      </c>
      <c r="F15" s="2" t="s">
        <v>9</v>
      </c>
      <c r="G15" s="2">
        <v>3</v>
      </c>
      <c r="H15" s="37" t="s">
        <v>9</v>
      </c>
      <c r="I15" s="9">
        <v>5270679.57</v>
      </c>
      <c r="J15" s="3">
        <f t="shared" si="0"/>
        <v>410829.5700000003</v>
      </c>
      <c r="K15" s="4">
        <f t="shared" si="1"/>
        <v>7.7946223924972982E-2</v>
      </c>
      <c r="L15" s="28">
        <v>4859850</v>
      </c>
      <c r="M15" s="28">
        <f t="shared" si="2"/>
        <v>320750100</v>
      </c>
      <c r="N15" s="38">
        <f t="shared" si="46"/>
        <v>962250300</v>
      </c>
      <c r="O15" s="42"/>
      <c r="P15" s="20">
        <f t="shared" si="45"/>
        <v>0</v>
      </c>
      <c r="Q15" s="20" t="e">
        <f t="shared" si="4"/>
        <v>#DIV/0!</v>
      </c>
      <c r="R15" s="28"/>
      <c r="S15" s="13">
        <f t="shared" si="5"/>
        <v>0</v>
      </c>
      <c r="T15" s="14">
        <f t="shared" si="6"/>
        <v>0</v>
      </c>
      <c r="U15" s="41">
        <v>5270679.57</v>
      </c>
      <c r="V15" s="13">
        <f t="shared" si="7"/>
        <v>1776435.5700000003</v>
      </c>
      <c r="W15" s="26">
        <f t="shared" si="8"/>
        <v>0.33704108671512356</v>
      </c>
      <c r="X15" s="13">
        <v>3494244</v>
      </c>
      <c r="Y15" s="13">
        <f t="shared" si="9"/>
        <v>230620104</v>
      </c>
      <c r="Z15" s="14">
        <f t="shared" si="10"/>
        <v>691860312</v>
      </c>
      <c r="AA15" s="45">
        <v>4428000</v>
      </c>
      <c r="AB15" s="13">
        <f t="shared" si="11"/>
        <v>292248000</v>
      </c>
      <c r="AC15" s="14">
        <f t="shared" si="12"/>
        <v>876744000</v>
      </c>
      <c r="AD15" s="45"/>
      <c r="AE15" s="13">
        <f t="shared" si="13"/>
        <v>0</v>
      </c>
      <c r="AF15" s="14">
        <f t="shared" si="14"/>
        <v>0</v>
      </c>
      <c r="AG15" s="45"/>
      <c r="AH15" s="13">
        <f t="shared" si="15"/>
        <v>0</v>
      </c>
      <c r="AI15" s="14">
        <f t="shared" si="16"/>
        <v>0</v>
      </c>
      <c r="AJ15" s="50"/>
      <c r="AK15" s="30">
        <f t="shared" si="17"/>
        <v>0</v>
      </c>
      <c r="AL15" s="51">
        <f t="shared" si="18"/>
        <v>0</v>
      </c>
      <c r="AM15" s="50"/>
      <c r="AN15" s="30">
        <f t="shared" si="19"/>
        <v>0</v>
      </c>
      <c r="AO15" s="35">
        <f t="shared" si="20"/>
        <v>0</v>
      </c>
      <c r="AP15" s="45"/>
      <c r="AQ15" s="13">
        <f t="shared" si="21"/>
        <v>0</v>
      </c>
      <c r="AR15" s="22">
        <f t="shared" si="22"/>
        <v>0</v>
      </c>
      <c r="AS15" s="45"/>
      <c r="AT15" s="13">
        <f t="shared" si="23"/>
        <v>0</v>
      </c>
      <c r="AU15" s="14">
        <f t="shared" si="24"/>
        <v>0</v>
      </c>
      <c r="AV15" s="43"/>
      <c r="AW15" s="13">
        <f t="shared" si="25"/>
        <v>0</v>
      </c>
      <c r="AX15" s="14">
        <f t="shared" si="26"/>
        <v>0</v>
      </c>
      <c r="AY15" s="45"/>
      <c r="AZ15" s="13">
        <f t="shared" si="27"/>
        <v>0</v>
      </c>
      <c r="BA15" s="22">
        <f t="shared" si="28"/>
        <v>0</v>
      </c>
      <c r="BB15" s="45"/>
      <c r="BC15" s="13">
        <f t="shared" si="29"/>
        <v>0</v>
      </c>
      <c r="BD15" s="14">
        <f t="shared" si="30"/>
        <v>0</v>
      </c>
      <c r="BE15" s="45"/>
      <c r="BF15" s="13">
        <f t="shared" si="31"/>
        <v>0</v>
      </c>
      <c r="BG15" s="22">
        <f t="shared" si="32"/>
        <v>0</v>
      </c>
      <c r="BH15" s="45"/>
      <c r="BI15" s="13">
        <f t="shared" si="33"/>
        <v>0</v>
      </c>
      <c r="BJ15" s="22">
        <f t="shared" si="34"/>
        <v>0</v>
      </c>
      <c r="BK15" s="45"/>
      <c r="BL15" s="13">
        <f t="shared" si="35"/>
        <v>0</v>
      </c>
      <c r="BM15" s="22">
        <f t="shared" si="36"/>
        <v>0</v>
      </c>
      <c r="BN15" s="45"/>
      <c r="BO15" s="13">
        <f t="shared" si="37"/>
        <v>0</v>
      </c>
      <c r="BP15" s="22">
        <f t="shared" si="38"/>
        <v>0</v>
      </c>
      <c r="BQ15" s="45"/>
      <c r="BR15" s="13">
        <f t="shared" si="39"/>
        <v>0</v>
      </c>
      <c r="BS15" s="22">
        <f t="shared" si="40"/>
        <v>0</v>
      </c>
      <c r="BT15" s="45"/>
      <c r="BU15" s="13">
        <f t="shared" si="41"/>
        <v>0</v>
      </c>
      <c r="BV15" s="14">
        <f t="shared" si="42"/>
        <v>0</v>
      </c>
      <c r="BW15" s="78"/>
      <c r="BX15" s="78"/>
      <c r="BY15" s="106">
        <f>AVERAGE(N15,Z15,AC15)</f>
        <v>843618204</v>
      </c>
      <c r="BZ15" s="95">
        <f>+BY15</f>
        <v>843618204</v>
      </c>
      <c r="CA15" s="95">
        <v>0</v>
      </c>
      <c r="CB15" s="95">
        <f t="shared" si="43"/>
        <v>0</v>
      </c>
      <c r="CC15" s="95">
        <v>0</v>
      </c>
      <c r="CD15" s="95">
        <f t="shared" si="44"/>
        <v>0</v>
      </c>
    </row>
    <row r="16" spans="1:82" x14ac:dyDescent="0.25">
      <c r="A16" s="2">
        <v>17</v>
      </c>
      <c r="B16" s="2" t="s">
        <v>46</v>
      </c>
      <c r="C16" s="2" t="s">
        <v>47</v>
      </c>
      <c r="D16" s="31" t="s">
        <v>97</v>
      </c>
      <c r="E16" s="32">
        <v>51</v>
      </c>
      <c r="F16" s="2" t="s">
        <v>9</v>
      </c>
      <c r="G16" s="2">
        <v>6</v>
      </c>
      <c r="H16" s="37" t="s">
        <v>9</v>
      </c>
      <c r="I16" s="9">
        <v>5270679.57</v>
      </c>
      <c r="J16" s="3">
        <f t="shared" si="0"/>
        <v>410829.5700000003</v>
      </c>
      <c r="K16" s="4">
        <f t="shared" si="1"/>
        <v>7.7946223924972982E-2</v>
      </c>
      <c r="L16" s="28">
        <v>4859850</v>
      </c>
      <c r="M16" s="28">
        <f t="shared" si="2"/>
        <v>247852350</v>
      </c>
      <c r="N16" s="38">
        <f t="shared" si="46"/>
        <v>1487114100</v>
      </c>
      <c r="O16" s="42"/>
      <c r="P16" s="20">
        <f t="shared" si="45"/>
        <v>0</v>
      </c>
      <c r="Q16" s="20" t="e">
        <f t="shared" si="4"/>
        <v>#DIV/0!</v>
      </c>
      <c r="R16" s="28"/>
      <c r="S16" s="13">
        <f t="shared" si="5"/>
        <v>0</v>
      </c>
      <c r="T16" s="14">
        <f t="shared" si="6"/>
        <v>0</v>
      </c>
      <c r="U16" s="41">
        <v>5270679.57</v>
      </c>
      <c r="V16" s="13">
        <f t="shared" si="7"/>
        <v>1776435.5700000003</v>
      </c>
      <c r="W16" s="26">
        <f t="shared" si="8"/>
        <v>0.33704108671512356</v>
      </c>
      <c r="X16" s="13">
        <v>3494244</v>
      </c>
      <c r="Y16" s="13">
        <f t="shared" si="9"/>
        <v>178206444</v>
      </c>
      <c r="Z16" s="14">
        <f t="shared" si="10"/>
        <v>1069238664</v>
      </c>
      <c r="AA16" s="45">
        <v>4428000</v>
      </c>
      <c r="AB16" s="13">
        <f t="shared" si="11"/>
        <v>225828000</v>
      </c>
      <c r="AC16" s="14">
        <f t="shared" si="12"/>
        <v>1354968000</v>
      </c>
      <c r="AD16" s="45"/>
      <c r="AE16" s="13">
        <f t="shared" si="13"/>
        <v>0</v>
      </c>
      <c r="AF16" s="14">
        <f t="shared" si="14"/>
        <v>0</v>
      </c>
      <c r="AG16" s="45"/>
      <c r="AH16" s="13">
        <f t="shared" si="15"/>
        <v>0</v>
      </c>
      <c r="AI16" s="14">
        <f t="shared" si="16"/>
        <v>0</v>
      </c>
      <c r="AJ16" s="50"/>
      <c r="AK16" s="30">
        <f t="shared" si="17"/>
        <v>0</v>
      </c>
      <c r="AL16" s="51">
        <f t="shared" si="18"/>
        <v>0</v>
      </c>
      <c r="AM16" s="50"/>
      <c r="AN16" s="30">
        <f t="shared" si="19"/>
        <v>0</v>
      </c>
      <c r="AO16" s="35">
        <f t="shared" si="20"/>
        <v>0</v>
      </c>
      <c r="AP16" s="45"/>
      <c r="AQ16" s="13">
        <f t="shared" si="21"/>
        <v>0</v>
      </c>
      <c r="AR16" s="22">
        <f t="shared" si="22"/>
        <v>0</v>
      </c>
      <c r="AS16" s="45"/>
      <c r="AT16" s="13">
        <f t="shared" si="23"/>
        <v>0</v>
      </c>
      <c r="AU16" s="14">
        <f t="shared" si="24"/>
        <v>0</v>
      </c>
      <c r="AV16" s="43"/>
      <c r="AW16" s="13">
        <f t="shared" si="25"/>
        <v>0</v>
      </c>
      <c r="AX16" s="14">
        <f t="shared" si="26"/>
        <v>0</v>
      </c>
      <c r="AY16" s="45"/>
      <c r="AZ16" s="13">
        <f t="shared" si="27"/>
        <v>0</v>
      </c>
      <c r="BA16" s="22">
        <f t="shared" si="28"/>
        <v>0</v>
      </c>
      <c r="BB16" s="45"/>
      <c r="BC16" s="13">
        <f t="shared" si="29"/>
        <v>0</v>
      </c>
      <c r="BD16" s="14">
        <f t="shared" si="30"/>
        <v>0</v>
      </c>
      <c r="BE16" s="45"/>
      <c r="BF16" s="13">
        <f t="shared" si="31"/>
        <v>0</v>
      </c>
      <c r="BG16" s="22">
        <f t="shared" si="32"/>
        <v>0</v>
      </c>
      <c r="BH16" s="45"/>
      <c r="BI16" s="13">
        <f t="shared" si="33"/>
        <v>0</v>
      </c>
      <c r="BJ16" s="22">
        <f t="shared" si="34"/>
        <v>0</v>
      </c>
      <c r="BK16" s="45"/>
      <c r="BL16" s="13">
        <f t="shared" si="35"/>
        <v>0</v>
      </c>
      <c r="BM16" s="22">
        <f t="shared" si="36"/>
        <v>0</v>
      </c>
      <c r="BN16" s="45"/>
      <c r="BO16" s="13">
        <f t="shared" si="37"/>
        <v>0</v>
      </c>
      <c r="BP16" s="22">
        <f t="shared" si="38"/>
        <v>0</v>
      </c>
      <c r="BQ16" s="45"/>
      <c r="BR16" s="13">
        <f t="shared" si="39"/>
        <v>0</v>
      </c>
      <c r="BS16" s="22">
        <f t="shared" si="40"/>
        <v>0</v>
      </c>
      <c r="BT16" s="45"/>
      <c r="BU16" s="13">
        <f t="shared" si="41"/>
        <v>0</v>
      </c>
      <c r="BV16" s="14">
        <f t="shared" si="42"/>
        <v>0</v>
      </c>
      <c r="BW16" s="78"/>
      <c r="BX16" s="78"/>
      <c r="BY16" s="106">
        <f>AVERAGE(N16,Z16,AC16)</f>
        <v>1303773588</v>
      </c>
      <c r="BZ16" s="95">
        <f>+BY16/6*1</f>
        <v>217295598</v>
      </c>
      <c r="CA16" s="95">
        <f>+BY16/6*5</f>
        <v>1086477990</v>
      </c>
      <c r="CB16" s="95">
        <f t="shared" si="43"/>
        <v>1120702046.6850002</v>
      </c>
      <c r="CC16" s="95"/>
      <c r="CD16" s="95">
        <f t="shared" si="44"/>
        <v>0</v>
      </c>
    </row>
    <row r="17" spans="1:82" x14ac:dyDescent="0.25">
      <c r="A17" s="2">
        <v>18</v>
      </c>
      <c r="B17" s="2" t="s">
        <v>46</v>
      </c>
      <c r="C17" s="2" t="s">
        <v>47</v>
      </c>
      <c r="D17" s="31" t="s">
        <v>97</v>
      </c>
      <c r="E17" s="32">
        <v>39</v>
      </c>
      <c r="F17" s="2" t="s">
        <v>9</v>
      </c>
      <c r="G17" s="2">
        <v>6</v>
      </c>
      <c r="H17" s="37" t="s">
        <v>9</v>
      </c>
      <c r="I17" s="9">
        <v>5270679.57</v>
      </c>
      <c r="J17" s="3">
        <f t="shared" si="0"/>
        <v>410829.5700000003</v>
      </c>
      <c r="K17" s="4">
        <f t="shared" si="1"/>
        <v>7.7946223924972982E-2</v>
      </c>
      <c r="L17" s="28">
        <v>4859850</v>
      </c>
      <c r="M17" s="28">
        <f t="shared" si="2"/>
        <v>189534150</v>
      </c>
      <c r="N17" s="38">
        <f t="shared" si="46"/>
        <v>1137204900</v>
      </c>
      <c r="O17" s="42"/>
      <c r="P17" s="20">
        <f t="shared" si="45"/>
        <v>0</v>
      </c>
      <c r="Q17" s="20" t="e">
        <f t="shared" si="4"/>
        <v>#DIV/0!</v>
      </c>
      <c r="R17" s="28"/>
      <c r="S17" s="13">
        <f t="shared" si="5"/>
        <v>0</v>
      </c>
      <c r="T17" s="14">
        <f t="shared" si="6"/>
        <v>0</v>
      </c>
      <c r="U17" s="41">
        <v>5270679.57</v>
      </c>
      <c r="V17" s="13">
        <f t="shared" si="7"/>
        <v>1776435.5700000003</v>
      </c>
      <c r="W17" s="26">
        <f t="shared" si="8"/>
        <v>0.33704108671512356</v>
      </c>
      <c r="X17" s="13">
        <v>3494244</v>
      </c>
      <c r="Y17" s="13">
        <f t="shared" si="9"/>
        <v>136275516</v>
      </c>
      <c r="Z17" s="14">
        <f t="shared" si="10"/>
        <v>817653096</v>
      </c>
      <c r="AA17" s="45">
        <v>4428000</v>
      </c>
      <c r="AB17" s="13">
        <f t="shared" si="11"/>
        <v>172692000</v>
      </c>
      <c r="AC17" s="14">
        <f t="shared" si="12"/>
        <v>1036152000</v>
      </c>
      <c r="AD17" s="45"/>
      <c r="AE17" s="13">
        <f t="shared" si="13"/>
        <v>0</v>
      </c>
      <c r="AF17" s="14">
        <f t="shared" si="14"/>
        <v>0</v>
      </c>
      <c r="AG17" s="45"/>
      <c r="AH17" s="13">
        <f t="shared" si="15"/>
        <v>0</v>
      </c>
      <c r="AI17" s="14">
        <f t="shared" si="16"/>
        <v>0</v>
      </c>
      <c r="AJ17" s="50"/>
      <c r="AK17" s="30">
        <f t="shared" si="17"/>
        <v>0</v>
      </c>
      <c r="AL17" s="51">
        <f t="shared" si="18"/>
        <v>0</v>
      </c>
      <c r="AM17" s="50"/>
      <c r="AN17" s="30">
        <f t="shared" si="19"/>
        <v>0</v>
      </c>
      <c r="AO17" s="35">
        <f t="shared" si="20"/>
        <v>0</v>
      </c>
      <c r="AP17" s="45"/>
      <c r="AQ17" s="13">
        <f t="shared" si="21"/>
        <v>0</v>
      </c>
      <c r="AR17" s="22">
        <f t="shared" si="22"/>
        <v>0</v>
      </c>
      <c r="AS17" s="45"/>
      <c r="AT17" s="13">
        <f t="shared" si="23"/>
        <v>0</v>
      </c>
      <c r="AU17" s="14">
        <f t="shared" si="24"/>
        <v>0</v>
      </c>
      <c r="AV17" s="43"/>
      <c r="AW17" s="13">
        <f t="shared" si="25"/>
        <v>0</v>
      </c>
      <c r="AX17" s="14">
        <f t="shared" si="26"/>
        <v>0</v>
      </c>
      <c r="AY17" s="45"/>
      <c r="AZ17" s="13">
        <f t="shared" si="27"/>
        <v>0</v>
      </c>
      <c r="BA17" s="22">
        <f t="shared" si="28"/>
        <v>0</v>
      </c>
      <c r="BB17" s="45"/>
      <c r="BC17" s="13">
        <f t="shared" si="29"/>
        <v>0</v>
      </c>
      <c r="BD17" s="14">
        <f t="shared" si="30"/>
        <v>0</v>
      </c>
      <c r="BE17" s="45"/>
      <c r="BF17" s="13">
        <f t="shared" si="31"/>
        <v>0</v>
      </c>
      <c r="BG17" s="22">
        <f t="shared" si="32"/>
        <v>0</v>
      </c>
      <c r="BH17" s="45"/>
      <c r="BI17" s="13">
        <f t="shared" si="33"/>
        <v>0</v>
      </c>
      <c r="BJ17" s="22">
        <f t="shared" si="34"/>
        <v>0</v>
      </c>
      <c r="BK17" s="45"/>
      <c r="BL17" s="13">
        <f t="shared" si="35"/>
        <v>0</v>
      </c>
      <c r="BM17" s="22">
        <f t="shared" si="36"/>
        <v>0</v>
      </c>
      <c r="BN17" s="45"/>
      <c r="BO17" s="13">
        <f t="shared" si="37"/>
        <v>0</v>
      </c>
      <c r="BP17" s="22">
        <f t="shared" si="38"/>
        <v>0</v>
      </c>
      <c r="BQ17" s="45"/>
      <c r="BR17" s="13">
        <f t="shared" si="39"/>
        <v>0</v>
      </c>
      <c r="BS17" s="22">
        <f t="shared" si="40"/>
        <v>0</v>
      </c>
      <c r="BT17" s="45"/>
      <c r="BU17" s="13">
        <f t="shared" si="41"/>
        <v>0</v>
      </c>
      <c r="BV17" s="14">
        <f t="shared" si="42"/>
        <v>0</v>
      </c>
      <c r="BW17" s="78"/>
      <c r="BX17" s="78"/>
      <c r="BY17" s="106">
        <f>AVERAGE(N17,Z17,AC17)</f>
        <v>997003332</v>
      </c>
      <c r="BZ17" s="95">
        <v>0</v>
      </c>
      <c r="CA17" s="95">
        <f>+BY17</f>
        <v>997003332</v>
      </c>
      <c r="CB17" s="95">
        <f t="shared" si="43"/>
        <v>1028408936.9580001</v>
      </c>
      <c r="CC17" s="95"/>
      <c r="CD17" s="95">
        <f t="shared" si="44"/>
        <v>0</v>
      </c>
    </row>
    <row r="18" spans="1:82" x14ac:dyDescent="0.25">
      <c r="A18" s="2">
        <v>19</v>
      </c>
      <c r="B18" s="2" t="s">
        <v>46</v>
      </c>
      <c r="C18" s="2" t="s">
        <v>47</v>
      </c>
      <c r="D18" s="31" t="s">
        <v>97</v>
      </c>
      <c r="E18" s="32">
        <v>25</v>
      </c>
      <c r="F18" s="2" t="s">
        <v>9</v>
      </c>
      <c r="G18" s="2">
        <v>13</v>
      </c>
      <c r="H18" s="37" t="s">
        <v>9</v>
      </c>
      <c r="I18" s="9">
        <v>5270679.57</v>
      </c>
      <c r="J18" s="3">
        <f t="shared" si="0"/>
        <v>410829.5700000003</v>
      </c>
      <c r="K18" s="4">
        <f t="shared" si="1"/>
        <v>7.7946223924972982E-2</v>
      </c>
      <c r="L18" s="28">
        <v>4859850</v>
      </c>
      <c r="M18" s="28">
        <f t="shared" si="2"/>
        <v>121496250</v>
      </c>
      <c r="N18" s="38">
        <f t="shared" si="46"/>
        <v>1579451250</v>
      </c>
      <c r="O18" s="42"/>
      <c r="P18" s="20">
        <f t="shared" si="45"/>
        <v>0</v>
      </c>
      <c r="Q18" s="20" t="e">
        <f t="shared" si="4"/>
        <v>#DIV/0!</v>
      </c>
      <c r="R18" s="28"/>
      <c r="S18" s="13">
        <f t="shared" si="5"/>
        <v>0</v>
      </c>
      <c r="T18" s="14">
        <f t="shared" si="6"/>
        <v>0</v>
      </c>
      <c r="U18" s="41">
        <v>5270679.57</v>
      </c>
      <c r="V18" s="13">
        <f t="shared" si="7"/>
        <v>1776435.5700000003</v>
      </c>
      <c r="W18" s="26">
        <f t="shared" si="8"/>
        <v>0.33704108671512356</v>
      </c>
      <c r="X18" s="13">
        <v>3494244</v>
      </c>
      <c r="Y18" s="13">
        <f t="shared" si="9"/>
        <v>87356100</v>
      </c>
      <c r="Z18" s="14">
        <f t="shared" si="10"/>
        <v>1135629300</v>
      </c>
      <c r="AA18" s="45">
        <v>4428000</v>
      </c>
      <c r="AB18" s="13">
        <f t="shared" si="11"/>
        <v>110700000</v>
      </c>
      <c r="AC18" s="14">
        <f t="shared" si="12"/>
        <v>1439100000</v>
      </c>
      <c r="AD18" s="45"/>
      <c r="AE18" s="13">
        <f t="shared" si="13"/>
        <v>0</v>
      </c>
      <c r="AF18" s="14">
        <f t="shared" si="14"/>
        <v>0</v>
      </c>
      <c r="AG18" s="45"/>
      <c r="AH18" s="13">
        <f t="shared" si="15"/>
        <v>0</v>
      </c>
      <c r="AI18" s="14">
        <f t="shared" si="16"/>
        <v>0</v>
      </c>
      <c r="AJ18" s="50"/>
      <c r="AK18" s="30">
        <f t="shared" si="17"/>
        <v>0</v>
      </c>
      <c r="AL18" s="51">
        <f t="shared" si="18"/>
        <v>0</v>
      </c>
      <c r="AM18" s="50"/>
      <c r="AN18" s="30">
        <f t="shared" si="19"/>
        <v>0</v>
      </c>
      <c r="AO18" s="35">
        <f t="shared" si="20"/>
        <v>0</v>
      </c>
      <c r="AP18" s="45"/>
      <c r="AQ18" s="13">
        <f t="shared" si="21"/>
        <v>0</v>
      </c>
      <c r="AR18" s="22">
        <f t="shared" si="22"/>
        <v>0</v>
      </c>
      <c r="AS18" s="45"/>
      <c r="AT18" s="13">
        <f t="shared" si="23"/>
        <v>0</v>
      </c>
      <c r="AU18" s="14">
        <f t="shared" si="24"/>
        <v>0</v>
      </c>
      <c r="AV18" s="43"/>
      <c r="AW18" s="13">
        <f t="shared" si="25"/>
        <v>0</v>
      </c>
      <c r="AX18" s="14">
        <f t="shared" si="26"/>
        <v>0</v>
      </c>
      <c r="AY18" s="45"/>
      <c r="AZ18" s="13">
        <f t="shared" si="27"/>
        <v>0</v>
      </c>
      <c r="BA18" s="22">
        <f t="shared" si="28"/>
        <v>0</v>
      </c>
      <c r="BB18" s="45"/>
      <c r="BC18" s="13">
        <f t="shared" si="29"/>
        <v>0</v>
      </c>
      <c r="BD18" s="14">
        <f t="shared" si="30"/>
        <v>0</v>
      </c>
      <c r="BE18" s="45"/>
      <c r="BF18" s="13">
        <f t="shared" si="31"/>
        <v>0</v>
      </c>
      <c r="BG18" s="22">
        <f t="shared" si="32"/>
        <v>0</v>
      </c>
      <c r="BH18" s="45"/>
      <c r="BI18" s="13">
        <f t="shared" si="33"/>
        <v>0</v>
      </c>
      <c r="BJ18" s="22">
        <f t="shared" si="34"/>
        <v>0</v>
      </c>
      <c r="BK18" s="45"/>
      <c r="BL18" s="13">
        <f t="shared" si="35"/>
        <v>0</v>
      </c>
      <c r="BM18" s="22">
        <f t="shared" si="36"/>
        <v>0</v>
      </c>
      <c r="BN18" s="45"/>
      <c r="BO18" s="13">
        <f t="shared" si="37"/>
        <v>0</v>
      </c>
      <c r="BP18" s="22">
        <f t="shared" si="38"/>
        <v>0</v>
      </c>
      <c r="BQ18" s="45"/>
      <c r="BR18" s="13">
        <f t="shared" si="39"/>
        <v>0</v>
      </c>
      <c r="BS18" s="22">
        <f t="shared" si="40"/>
        <v>0</v>
      </c>
      <c r="BT18" s="45"/>
      <c r="BU18" s="13">
        <f t="shared" si="41"/>
        <v>0</v>
      </c>
      <c r="BV18" s="14">
        <f t="shared" si="42"/>
        <v>0</v>
      </c>
      <c r="BW18" s="78"/>
      <c r="BX18" s="78"/>
      <c r="BY18" s="106">
        <f>AVERAGE(N18,Z18,AC18)</f>
        <v>1384726850</v>
      </c>
      <c r="BZ18" s="95">
        <v>0</v>
      </c>
      <c r="CA18" s="95">
        <f>+BY18/13*1</f>
        <v>106517450</v>
      </c>
      <c r="CB18" s="95">
        <f t="shared" si="43"/>
        <v>109872749.67500001</v>
      </c>
      <c r="CC18" s="95">
        <f>+BY18/13*12</f>
        <v>1278209400</v>
      </c>
      <c r="CD18" s="95">
        <f t="shared" si="44"/>
        <v>1358027185.983</v>
      </c>
    </row>
    <row r="19" spans="1:82" hidden="1" x14ac:dyDescent="0.25">
      <c r="A19" s="2">
        <v>20</v>
      </c>
      <c r="B19" s="2" t="s">
        <v>48</v>
      </c>
      <c r="C19" s="2" t="s">
        <v>47</v>
      </c>
      <c r="D19" s="31" t="s">
        <v>97</v>
      </c>
      <c r="E19" s="32">
        <v>1000</v>
      </c>
      <c r="F19" s="2" t="s">
        <v>49</v>
      </c>
      <c r="G19" s="2">
        <v>3</v>
      </c>
      <c r="H19" s="37" t="s">
        <v>9</v>
      </c>
      <c r="I19" s="23"/>
      <c r="J19" s="17">
        <f t="shared" si="0"/>
        <v>0</v>
      </c>
      <c r="K19" s="18" t="e">
        <f t="shared" si="1"/>
        <v>#DIV/0!</v>
      </c>
      <c r="L19" s="28"/>
      <c r="M19" s="28">
        <f t="shared" si="2"/>
        <v>0</v>
      </c>
      <c r="N19" s="38">
        <f t="shared" si="46"/>
        <v>0</v>
      </c>
      <c r="O19" s="41"/>
      <c r="P19" s="13">
        <f t="shared" si="45"/>
        <v>0</v>
      </c>
      <c r="Q19" s="13" t="e">
        <f t="shared" si="4"/>
        <v>#DIV/0!</v>
      </c>
      <c r="R19" s="28"/>
      <c r="S19" s="13">
        <f t="shared" si="5"/>
        <v>0</v>
      </c>
      <c r="T19" s="14">
        <f t="shared" si="6"/>
        <v>0</v>
      </c>
      <c r="U19" s="41">
        <v>48957.45</v>
      </c>
      <c r="V19" s="13">
        <f t="shared" si="7"/>
        <v>48957.45</v>
      </c>
      <c r="W19" s="26">
        <f t="shared" si="8"/>
        <v>1</v>
      </c>
      <c r="X19" s="13"/>
      <c r="Y19" s="13">
        <f t="shared" si="9"/>
        <v>0</v>
      </c>
      <c r="Z19" s="14">
        <f t="shared" si="10"/>
        <v>0</v>
      </c>
      <c r="AA19" s="45"/>
      <c r="AB19" s="13">
        <f t="shared" si="11"/>
        <v>0</v>
      </c>
      <c r="AC19" s="14">
        <f t="shared" si="12"/>
        <v>0</v>
      </c>
      <c r="AD19" s="45"/>
      <c r="AE19" s="13">
        <f t="shared" si="13"/>
        <v>0</v>
      </c>
      <c r="AF19" s="14">
        <f t="shared" si="14"/>
        <v>0</v>
      </c>
      <c r="AG19" s="45"/>
      <c r="AH19" s="13">
        <f t="shared" si="15"/>
        <v>0</v>
      </c>
      <c r="AI19" s="14">
        <f t="shared" si="16"/>
        <v>0</v>
      </c>
      <c r="AJ19" s="50">
        <v>36200</v>
      </c>
      <c r="AK19" s="30">
        <f t="shared" si="17"/>
        <v>36200000</v>
      </c>
      <c r="AL19" s="51">
        <f t="shared" si="18"/>
        <v>108600000</v>
      </c>
      <c r="AM19" s="50"/>
      <c r="AN19" s="30">
        <f t="shared" si="19"/>
        <v>0</v>
      </c>
      <c r="AO19" s="35">
        <f t="shared" si="20"/>
        <v>0</v>
      </c>
      <c r="AP19" s="45">
        <v>25978.37</v>
      </c>
      <c r="AQ19" s="13">
        <f t="shared" si="21"/>
        <v>25978370</v>
      </c>
      <c r="AR19" s="22">
        <f t="shared" si="22"/>
        <v>77935110</v>
      </c>
      <c r="AS19" s="45"/>
      <c r="AT19" s="13">
        <f t="shared" si="23"/>
        <v>0</v>
      </c>
      <c r="AU19" s="14">
        <f t="shared" si="24"/>
        <v>0</v>
      </c>
      <c r="AV19" s="43"/>
      <c r="AW19" s="13">
        <f t="shared" si="25"/>
        <v>0</v>
      </c>
      <c r="AX19" s="14">
        <f t="shared" si="26"/>
        <v>0</v>
      </c>
      <c r="AY19" s="45"/>
      <c r="AZ19" s="13">
        <f t="shared" si="27"/>
        <v>0</v>
      </c>
      <c r="BA19" s="22">
        <f t="shared" si="28"/>
        <v>0</v>
      </c>
      <c r="BB19" s="45"/>
      <c r="BC19" s="13">
        <f t="shared" si="29"/>
        <v>0</v>
      </c>
      <c r="BD19" s="14">
        <f t="shared" si="30"/>
        <v>0</v>
      </c>
      <c r="BE19" s="45"/>
      <c r="BF19" s="13">
        <f t="shared" si="31"/>
        <v>0</v>
      </c>
      <c r="BG19" s="22">
        <f t="shared" si="32"/>
        <v>0</v>
      </c>
      <c r="BH19" s="45"/>
      <c r="BI19" s="13">
        <f t="shared" si="33"/>
        <v>0</v>
      </c>
      <c r="BJ19" s="22">
        <f t="shared" si="34"/>
        <v>0</v>
      </c>
      <c r="BK19" s="45"/>
      <c r="BL19" s="13">
        <f t="shared" si="35"/>
        <v>0</v>
      </c>
      <c r="BM19" s="22">
        <f t="shared" si="36"/>
        <v>0</v>
      </c>
      <c r="BN19" s="45"/>
      <c r="BO19" s="13">
        <f t="shared" si="37"/>
        <v>0</v>
      </c>
      <c r="BP19" s="22">
        <f t="shared" si="38"/>
        <v>0</v>
      </c>
      <c r="BQ19" s="45"/>
      <c r="BR19" s="13">
        <f t="shared" si="39"/>
        <v>0</v>
      </c>
      <c r="BS19" s="22">
        <f t="shared" si="40"/>
        <v>0</v>
      </c>
      <c r="BT19" s="45"/>
      <c r="BU19" s="13">
        <f t="shared" si="41"/>
        <v>0</v>
      </c>
      <c r="BV19" s="14">
        <f t="shared" si="42"/>
        <v>0</v>
      </c>
      <c r="BW19" s="78"/>
      <c r="BX19" s="78"/>
      <c r="BY19" s="106">
        <f>AVERAGE(AL19,AR19)</f>
        <v>93267555</v>
      </c>
      <c r="BZ19" s="95">
        <f>+BY19</f>
        <v>93267555</v>
      </c>
      <c r="CA19" s="95">
        <v>0</v>
      </c>
      <c r="CB19" s="95">
        <f t="shared" si="43"/>
        <v>0</v>
      </c>
      <c r="CC19" s="95">
        <v>0</v>
      </c>
      <c r="CD19" s="95">
        <f t="shared" si="44"/>
        <v>0</v>
      </c>
    </row>
    <row r="20" spans="1:82" hidden="1" x14ac:dyDescent="0.25">
      <c r="A20" s="2">
        <v>21</v>
      </c>
      <c r="B20" s="2" t="s">
        <v>48</v>
      </c>
      <c r="C20" s="2" t="s">
        <v>47</v>
      </c>
      <c r="D20" s="31" t="s">
        <v>97</v>
      </c>
      <c r="E20" s="32">
        <v>500</v>
      </c>
      <c r="F20" s="2" t="s">
        <v>49</v>
      </c>
      <c r="G20" s="2">
        <v>6</v>
      </c>
      <c r="H20" s="37" t="s">
        <v>9</v>
      </c>
      <c r="I20" s="23"/>
      <c r="J20" s="17">
        <f t="shared" si="0"/>
        <v>0</v>
      </c>
      <c r="K20" s="18" t="e">
        <f t="shared" si="1"/>
        <v>#DIV/0!</v>
      </c>
      <c r="L20" s="28"/>
      <c r="M20" s="28">
        <f t="shared" si="2"/>
        <v>0</v>
      </c>
      <c r="N20" s="38">
        <f t="shared" si="46"/>
        <v>0</v>
      </c>
      <c r="O20" s="41"/>
      <c r="P20" s="13">
        <f t="shared" si="45"/>
        <v>0</v>
      </c>
      <c r="Q20" s="13" t="e">
        <f t="shared" si="4"/>
        <v>#DIV/0!</v>
      </c>
      <c r="R20" s="28"/>
      <c r="S20" s="13">
        <f t="shared" si="5"/>
        <v>0</v>
      </c>
      <c r="T20" s="14">
        <f t="shared" si="6"/>
        <v>0</v>
      </c>
      <c r="U20" s="41">
        <v>48957.45</v>
      </c>
      <c r="V20" s="13">
        <f t="shared" si="7"/>
        <v>48957.45</v>
      </c>
      <c r="W20" s="26">
        <f t="shared" si="8"/>
        <v>1</v>
      </c>
      <c r="X20" s="13"/>
      <c r="Y20" s="13">
        <f t="shared" si="9"/>
        <v>0</v>
      </c>
      <c r="Z20" s="14">
        <f t="shared" si="10"/>
        <v>0</v>
      </c>
      <c r="AA20" s="45"/>
      <c r="AB20" s="13">
        <f t="shared" si="11"/>
        <v>0</v>
      </c>
      <c r="AC20" s="14">
        <f t="shared" si="12"/>
        <v>0</v>
      </c>
      <c r="AD20" s="45"/>
      <c r="AE20" s="13">
        <f t="shared" si="13"/>
        <v>0</v>
      </c>
      <c r="AF20" s="14">
        <f t="shared" si="14"/>
        <v>0</v>
      </c>
      <c r="AG20" s="45"/>
      <c r="AH20" s="13">
        <f t="shared" si="15"/>
        <v>0</v>
      </c>
      <c r="AI20" s="14">
        <f t="shared" si="16"/>
        <v>0</v>
      </c>
      <c r="AJ20" s="50">
        <v>36200</v>
      </c>
      <c r="AK20" s="30">
        <f t="shared" si="17"/>
        <v>18100000</v>
      </c>
      <c r="AL20" s="51">
        <f t="shared" si="18"/>
        <v>108600000</v>
      </c>
      <c r="AM20" s="50"/>
      <c r="AN20" s="30">
        <f t="shared" si="19"/>
        <v>0</v>
      </c>
      <c r="AO20" s="35">
        <f t="shared" si="20"/>
        <v>0</v>
      </c>
      <c r="AP20" s="45">
        <v>25978.37</v>
      </c>
      <c r="AQ20" s="13">
        <f t="shared" si="21"/>
        <v>12989185</v>
      </c>
      <c r="AR20" s="22">
        <f t="shared" si="22"/>
        <v>77935110</v>
      </c>
      <c r="AS20" s="45"/>
      <c r="AT20" s="13">
        <f t="shared" si="23"/>
        <v>0</v>
      </c>
      <c r="AU20" s="14">
        <f t="shared" si="24"/>
        <v>0</v>
      </c>
      <c r="AV20" s="43"/>
      <c r="AW20" s="13">
        <f t="shared" si="25"/>
        <v>0</v>
      </c>
      <c r="AX20" s="14">
        <f t="shared" si="26"/>
        <v>0</v>
      </c>
      <c r="AY20" s="45"/>
      <c r="AZ20" s="13">
        <f t="shared" si="27"/>
        <v>0</v>
      </c>
      <c r="BA20" s="22">
        <f t="shared" si="28"/>
        <v>0</v>
      </c>
      <c r="BB20" s="45"/>
      <c r="BC20" s="13">
        <f t="shared" si="29"/>
        <v>0</v>
      </c>
      <c r="BD20" s="14">
        <f t="shared" si="30"/>
        <v>0</v>
      </c>
      <c r="BE20" s="45"/>
      <c r="BF20" s="13">
        <f t="shared" si="31"/>
        <v>0</v>
      </c>
      <c r="BG20" s="22">
        <f t="shared" si="32"/>
        <v>0</v>
      </c>
      <c r="BH20" s="45"/>
      <c r="BI20" s="13">
        <f t="shared" si="33"/>
        <v>0</v>
      </c>
      <c r="BJ20" s="22">
        <f t="shared" si="34"/>
        <v>0</v>
      </c>
      <c r="BK20" s="45"/>
      <c r="BL20" s="13">
        <f t="shared" si="35"/>
        <v>0</v>
      </c>
      <c r="BM20" s="22">
        <f t="shared" si="36"/>
        <v>0</v>
      </c>
      <c r="BN20" s="45"/>
      <c r="BO20" s="13">
        <f t="shared" si="37"/>
        <v>0</v>
      </c>
      <c r="BP20" s="22">
        <f t="shared" si="38"/>
        <v>0</v>
      </c>
      <c r="BQ20" s="45"/>
      <c r="BR20" s="13">
        <f t="shared" si="39"/>
        <v>0</v>
      </c>
      <c r="BS20" s="22">
        <f t="shared" si="40"/>
        <v>0</v>
      </c>
      <c r="BT20" s="45"/>
      <c r="BU20" s="13">
        <f t="shared" si="41"/>
        <v>0</v>
      </c>
      <c r="BV20" s="14">
        <f t="shared" si="42"/>
        <v>0</v>
      </c>
      <c r="BW20" s="78"/>
      <c r="BX20" s="78"/>
      <c r="BY20" s="106">
        <f>AVERAGE(AL20,AR20)</f>
        <v>93267555</v>
      </c>
      <c r="BZ20" s="95">
        <f>+BY20/6*1</f>
        <v>15544592.5</v>
      </c>
      <c r="CA20" s="95">
        <f>+BY20/6*5</f>
        <v>77722962.5</v>
      </c>
      <c r="CB20" s="95">
        <f t="shared" si="43"/>
        <v>80171235.818750009</v>
      </c>
      <c r="CC20" s="95">
        <v>0</v>
      </c>
      <c r="CD20" s="95">
        <f t="shared" si="44"/>
        <v>0</v>
      </c>
    </row>
    <row r="21" spans="1:82" hidden="1" x14ac:dyDescent="0.25">
      <c r="A21" s="2">
        <v>22</v>
      </c>
      <c r="B21" s="2" t="s">
        <v>48</v>
      </c>
      <c r="C21" s="2" t="s">
        <v>47</v>
      </c>
      <c r="D21" s="31" t="s">
        <v>97</v>
      </c>
      <c r="E21" s="32">
        <v>500</v>
      </c>
      <c r="F21" s="2" t="s">
        <v>49</v>
      </c>
      <c r="G21" s="2">
        <v>6</v>
      </c>
      <c r="H21" s="37" t="s">
        <v>9</v>
      </c>
      <c r="I21" s="23"/>
      <c r="J21" s="17">
        <f t="shared" si="0"/>
        <v>0</v>
      </c>
      <c r="K21" s="18" t="e">
        <f t="shared" si="1"/>
        <v>#DIV/0!</v>
      </c>
      <c r="L21" s="28"/>
      <c r="M21" s="28">
        <f t="shared" si="2"/>
        <v>0</v>
      </c>
      <c r="N21" s="38">
        <f t="shared" si="46"/>
        <v>0</v>
      </c>
      <c r="O21" s="41"/>
      <c r="P21" s="13">
        <f t="shared" si="45"/>
        <v>0</v>
      </c>
      <c r="Q21" s="13" t="e">
        <f t="shared" si="4"/>
        <v>#DIV/0!</v>
      </c>
      <c r="R21" s="28"/>
      <c r="S21" s="13">
        <f t="shared" si="5"/>
        <v>0</v>
      </c>
      <c r="T21" s="14">
        <f t="shared" si="6"/>
        <v>0</v>
      </c>
      <c r="U21" s="41">
        <v>48957.45</v>
      </c>
      <c r="V21" s="13">
        <f t="shared" si="7"/>
        <v>48957.45</v>
      </c>
      <c r="W21" s="26">
        <f t="shared" si="8"/>
        <v>1</v>
      </c>
      <c r="X21" s="13"/>
      <c r="Y21" s="13">
        <f t="shared" si="9"/>
        <v>0</v>
      </c>
      <c r="Z21" s="14">
        <f t="shared" si="10"/>
        <v>0</v>
      </c>
      <c r="AA21" s="45"/>
      <c r="AB21" s="13">
        <f t="shared" si="11"/>
        <v>0</v>
      </c>
      <c r="AC21" s="14">
        <f t="shared" si="12"/>
        <v>0</v>
      </c>
      <c r="AD21" s="45"/>
      <c r="AE21" s="13">
        <f t="shared" si="13"/>
        <v>0</v>
      </c>
      <c r="AF21" s="14">
        <f t="shared" si="14"/>
        <v>0</v>
      </c>
      <c r="AG21" s="45"/>
      <c r="AH21" s="13">
        <f t="shared" si="15"/>
        <v>0</v>
      </c>
      <c r="AI21" s="14">
        <f t="shared" si="16"/>
        <v>0</v>
      </c>
      <c r="AJ21" s="50">
        <v>36200</v>
      </c>
      <c r="AK21" s="30">
        <f t="shared" si="17"/>
        <v>18100000</v>
      </c>
      <c r="AL21" s="51">
        <f t="shared" si="18"/>
        <v>108600000</v>
      </c>
      <c r="AM21" s="50"/>
      <c r="AN21" s="30">
        <f t="shared" si="19"/>
        <v>0</v>
      </c>
      <c r="AO21" s="35">
        <f t="shared" si="20"/>
        <v>0</v>
      </c>
      <c r="AP21" s="45">
        <v>25978.37</v>
      </c>
      <c r="AQ21" s="13">
        <f t="shared" si="21"/>
        <v>12989185</v>
      </c>
      <c r="AR21" s="22">
        <f t="shared" si="22"/>
        <v>77935110</v>
      </c>
      <c r="AS21" s="45"/>
      <c r="AT21" s="13">
        <f t="shared" si="23"/>
        <v>0</v>
      </c>
      <c r="AU21" s="14">
        <f t="shared" si="24"/>
        <v>0</v>
      </c>
      <c r="AV21" s="43"/>
      <c r="AW21" s="13">
        <f t="shared" si="25"/>
        <v>0</v>
      </c>
      <c r="AX21" s="14">
        <f t="shared" si="26"/>
        <v>0</v>
      </c>
      <c r="AY21" s="45"/>
      <c r="AZ21" s="13">
        <f t="shared" si="27"/>
        <v>0</v>
      </c>
      <c r="BA21" s="22">
        <f t="shared" si="28"/>
        <v>0</v>
      </c>
      <c r="BB21" s="45"/>
      <c r="BC21" s="13">
        <f t="shared" si="29"/>
        <v>0</v>
      </c>
      <c r="BD21" s="14">
        <f t="shared" si="30"/>
        <v>0</v>
      </c>
      <c r="BE21" s="45"/>
      <c r="BF21" s="13">
        <f t="shared" si="31"/>
        <v>0</v>
      </c>
      <c r="BG21" s="22">
        <f t="shared" si="32"/>
        <v>0</v>
      </c>
      <c r="BH21" s="45"/>
      <c r="BI21" s="13">
        <f t="shared" si="33"/>
        <v>0</v>
      </c>
      <c r="BJ21" s="22">
        <f t="shared" si="34"/>
        <v>0</v>
      </c>
      <c r="BK21" s="45"/>
      <c r="BL21" s="13">
        <f t="shared" si="35"/>
        <v>0</v>
      </c>
      <c r="BM21" s="22">
        <f t="shared" si="36"/>
        <v>0</v>
      </c>
      <c r="BN21" s="45"/>
      <c r="BO21" s="13">
        <f t="shared" si="37"/>
        <v>0</v>
      </c>
      <c r="BP21" s="22">
        <f t="shared" si="38"/>
        <v>0</v>
      </c>
      <c r="BQ21" s="45"/>
      <c r="BR21" s="13">
        <f t="shared" si="39"/>
        <v>0</v>
      </c>
      <c r="BS21" s="22">
        <f t="shared" si="40"/>
        <v>0</v>
      </c>
      <c r="BT21" s="45"/>
      <c r="BU21" s="13">
        <f t="shared" si="41"/>
        <v>0</v>
      </c>
      <c r="BV21" s="14">
        <f t="shared" si="42"/>
        <v>0</v>
      </c>
      <c r="BW21" s="78"/>
      <c r="BX21" s="78"/>
      <c r="BY21" s="106">
        <f>AVERAGE(AL21,AR21)</f>
        <v>93267555</v>
      </c>
      <c r="BZ21" s="95"/>
      <c r="CA21" s="95">
        <v>93267555</v>
      </c>
      <c r="CB21" s="95">
        <f t="shared" si="43"/>
        <v>96205482.982500002</v>
      </c>
      <c r="CC21" s="95">
        <v>0</v>
      </c>
      <c r="CD21" s="95">
        <f t="shared" si="44"/>
        <v>0</v>
      </c>
    </row>
    <row r="22" spans="1:82" hidden="1" x14ac:dyDescent="0.25">
      <c r="A22" s="2">
        <v>23</v>
      </c>
      <c r="B22" s="2" t="s">
        <v>48</v>
      </c>
      <c r="C22" s="2" t="s">
        <v>47</v>
      </c>
      <c r="D22" s="31" t="s">
        <v>97</v>
      </c>
      <c r="E22" s="32">
        <v>500</v>
      </c>
      <c r="F22" s="2" t="s">
        <v>49</v>
      </c>
      <c r="G22" s="2">
        <v>13</v>
      </c>
      <c r="H22" s="37" t="s">
        <v>9</v>
      </c>
      <c r="I22" s="23"/>
      <c r="J22" s="17">
        <f t="shared" si="0"/>
        <v>0</v>
      </c>
      <c r="K22" s="18" t="e">
        <f t="shared" si="1"/>
        <v>#DIV/0!</v>
      </c>
      <c r="L22" s="28"/>
      <c r="M22" s="28">
        <f t="shared" si="2"/>
        <v>0</v>
      </c>
      <c r="N22" s="38">
        <f t="shared" si="46"/>
        <v>0</v>
      </c>
      <c r="O22" s="41"/>
      <c r="P22" s="13">
        <f t="shared" si="45"/>
        <v>0</v>
      </c>
      <c r="Q22" s="13" t="e">
        <f t="shared" si="4"/>
        <v>#DIV/0!</v>
      </c>
      <c r="R22" s="28"/>
      <c r="S22" s="13">
        <f t="shared" si="5"/>
        <v>0</v>
      </c>
      <c r="T22" s="14">
        <f t="shared" si="6"/>
        <v>0</v>
      </c>
      <c r="U22" s="41">
        <v>48957.45</v>
      </c>
      <c r="V22" s="13">
        <f t="shared" si="7"/>
        <v>48957.45</v>
      </c>
      <c r="W22" s="26">
        <f t="shared" si="8"/>
        <v>1</v>
      </c>
      <c r="X22" s="13"/>
      <c r="Y22" s="13">
        <f t="shared" si="9"/>
        <v>0</v>
      </c>
      <c r="Z22" s="14">
        <f t="shared" si="10"/>
        <v>0</v>
      </c>
      <c r="AA22" s="45"/>
      <c r="AB22" s="13">
        <f t="shared" si="11"/>
        <v>0</v>
      </c>
      <c r="AC22" s="14">
        <f t="shared" si="12"/>
        <v>0</v>
      </c>
      <c r="AD22" s="45"/>
      <c r="AE22" s="13">
        <f t="shared" si="13"/>
        <v>0</v>
      </c>
      <c r="AF22" s="14">
        <f t="shared" si="14"/>
        <v>0</v>
      </c>
      <c r="AG22" s="45"/>
      <c r="AH22" s="13">
        <f t="shared" si="15"/>
        <v>0</v>
      </c>
      <c r="AI22" s="14">
        <f t="shared" si="16"/>
        <v>0</v>
      </c>
      <c r="AJ22" s="50">
        <v>36200</v>
      </c>
      <c r="AK22" s="30">
        <f t="shared" si="17"/>
        <v>18100000</v>
      </c>
      <c r="AL22" s="51">
        <f t="shared" si="18"/>
        <v>235300000</v>
      </c>
      <c r="AM22" s="50"/>
      <c r="AN22" s="30">
        <f t="shared" si="19"/>
        <v>0</v>
      </c>
      <c r="AO22" s="35">
        <f t="shared" si="20"/>
        <v>0</v>
      </c>
      <c r="AP22" s="45">
        <v>25978.37</v>
      </c>
      <c r="AQ22" s="13">
        <f t="shared" si="21"/>
        <v>12989185</v>
      </c>
      <c r="AR22" s="22">
        <f t="shared" si="22"/>
        <v>168859405</v>
      </c>
      <c r="AS22" s="45"/>
      <c r="AT22" s="13">
        <f t="shared" si="23"/>
        <v>0</v>
      </c>
      <c r="AU22" s="14">
        <f t="shared" si="24"/>
        <v>0</v>
      </c>
      <c r="AV22" s="43"/>
      <c r="AW22" s="13">
        <f t="shared" si="25"/>
        <v>0</v>
      </c>
      <c r="AX22" s="14">
        <f t="shared" si="26"/>
        <v>0</v>
      </c>
      <c r="AY22" s="45"/>
      <c r="AZ22" s="13">
        <f t="shared" si="27"/>
        <v>0</v>
      </c>
      <c r="BA22" s="22">
        <f t="shared" si="28"/>
        <v>0</v>
      </c>
      <c r="BB22" s="45"/>
      <c r="BC22" s="13">
        <f t="shared" si="29"/>
        <v>0</v>
      </c>
      <c r="BD22" s="14">
        <f t="shared" si="30"/>
        <v>0</v>
      </c>
      <c r="BE22" s="45"/>
      <c r="BF22" s="13">
        <f t="shared" si="31"/>
        <v>0</v>
      </c>
      <c r="BG22" s="22">
        <f t="shared" si="32"/>
        <v>0</v>
      </c>
      <c r="BH22" s="45"/>
      <c r="BI22" s="13">
        <f t="shared" si="33"/>
        <v>0</v>
      </c>
      <c r="BJ22" s="22">
        <f t="shared" si="34"/>
        <v>0</v>
      </c>
      <c r="BK22" s="45"/>
      <c r="BL22" s="13">
        <f t="shared" si="35"/>
        <v>0</v>
      </c>
      <c r="BM22" s="22">
        <f t="shared" si="36"/>
        <v>0</v>
      </c>
      <c r="BN22" s="45"/>
      <c r="BO22" s="13">
        <f t="shared" si="37"/>
        <v>0</v>
      </c>
      <c r="BP22" s="22">
        <f t="shared" si="38"/>
        <v>0</v>
      </c>
      <c r="BQ22" s="45"/>
      <c r="BR22" s="13">
        <f t="shared" si="39"/>
        <v>0</v>
      </c>
      <c r="BS22" s="22">
        <f t="shared" si="40"/>
        <v>0</v>
      </c>
      <c r="BT22" s="45"/>
      <c r="BU22" s="13">
        <f t="shared" si="41"/>
        <v>0</v>
      </c>
      <c r="BV22" s="14">
        <f t="shared" si="42"/>
        <v>0</v>
      </c>
      <c r="BW22" s="78"/>
      <c r="BX22" s="78"/>
      <c r="BY22" s="106">
        <f>AVERAGE(AL22,AR22)</f>
        <v>202079702.5</v>
      </c>
      <c r="BZ22" s="95">
        <v>0</v>
      </c>
      <c r="CA22" s="95">
        <f>+BY22/13*1</f>
        <v>15544592.5</v>
      </c>
      <c r="CB22" s="95">
        <f t="shared" si="43"/>
        <v>16034247.163750002</v>
      </c>
      <c r="CC22" s="95">
        <f>+BY22/13*12</f>
        <v>186535110</v>
      </c>
      <c r="CD22" s="95">
        <f t="shared" si="44"/>
        <v>198183294.94395003</v>
      </c>
    </row>
    <row r="23" spans="1:82" hidden="1" x14ac:dyDescent="0.25">
      <c r="A23" s="2">
        <v>24</v>
      </c>
      <c r="B23" s="2" t="s">
        <v>50</v>
      </c>
      <c r="C23" s="2" t="s">
        <v>47</v>
      </c>
      <c r="D23" s="31" t="s">
        <v>97</v>
      </c>
      <c r="E23" s="32">
        <v>1</v>
      </c>
      <c r="F23" s="2" t="s">
        <v>51</v>
      </c>
      <c r="G23" s="2">
        <v>28</v>
      </c>
      <c r="H23" s="37" t="s">
        <v>9</v>
      </c>
      <c r="I23" s="23"/>
      <c r="J23" s="17">
        <f t="shared" si="0"/>
        <v>0</v>
      </c>
      <c r="K23" s="18" t="e">
        <f t="shared" si="1"/>
        <v>#DIV/0!</v>
      </c>
      <c r="L23" s="28"/>
      <c r="M23" s="28">
        <f t="shared" si="2"/>
        <v>0</v>
      </c>
      <c r="N23" s="38">
        <f t="shared" si="46"/>
        <v>0</v>
      </c>
      <c r="O23" s="41"/>
      <c r="P23" s="13">
        <f t="shared" si="45"/>
        <v>0</v>
      </c>
      <c r="Q23" s="13" t="e">
        <f t="shared" si="4"/>
        <v>#DIV/0!</v>
      </c>
      <c r="R23" s="28"/>
      <c r="S23" s="13">
        <f t="shared" si="5"/>
        <v>0</v>
      </c>
      <c r="T23" s="14">
        <f t="shared" si="6"/>
        <v>0</v>
      </c>
      <c r="U23" s="41">
        <v>19763457.899999999</v>
      </c>
      <c r="V23" s="13">
        <f t="shared" si="7"/>
        <v>19763457.899999999</v>
      </c>
      <c r="W23" s="26">
        <f t="shared" si="8"/>
        <v>1</v>
      </c>
      <c r="X23" s="13"/>
      <c r="Y23" s="13">
        <f t="shared" si="9"/>
        <v>0</v>
      </c>
      <c r="Z23" s="14">
        <f t="shared" si="10"/>
        <v>0</v>
      </c>
      <c r="AA23" s="45"/>
      <c r="AB23" s="13">
        <f t="shared" si="11"/>
        <v>0</v>
      </c>
      <c r="AC23" s="14">
        <f t="shared" si="12"/>
        <v>0</v>
      </c>
      <c r="AD23" s="45"/>
      <c r="AE23" s="13">
        <f t="shared" si="13"/>
        <v>0</v>
      </c>
      <c r="AF23" s="14">
        <f t="shared" si="14"/>
        <v>0</v>
      </c>
      <c r="AG23" s="45">
        <v>7532527</v>
      </c>
      <c r="AH23" s="13">
        <f t="shared" si="15"/>
        <v>7532527</v>
      </c>
      <c r="AI23" s="14">
        <f t="shared" si="16"/>
        <v>210910756</v>
      </c>
      <c r="AJ23" s="50"/>
      <c r="AK23" s="30">
        <f t="shared" si="17"/>
        <v>0</v>
      </c>
      <c r="AL23" s="51">
        <f t="shared" si="18"/>
        <v>0</v>
      </c>
      <c r="AM23" s="50"/>
      <c r="AN23" s="30">
        <f t="shared" si="19"/>
        <v>0</v>
      </c>
      <c r="AO23" s="35">
        <f t="shared" si="20"/>
        <v>0</v>
      </c>
      <c r="AP23" s="88"/>
      <c r="AQ23" s="13">
        <f t="shared" si="21"/>
        <v>0</v>
      </c>
      <c r="AR23" s="22">
        <f t="shared" si="22"/>
        <v>0</v>
      </c>
      <c r="AS23" s="88"/>
      <c r="AT23" s="13">
        <f t="shared" si="23"/>
        <v>0</v>
      </c>
      <c r="AU23" s="14">
        <f t="shared" si="24"/>
        <v>0</v>
      </c>
      <c r="AV23" s="90"/>
      <c r="AW23" s="13">
        <f t="shared" si="25"/>
        <v>0</v>
      </c>
      <c r="AX23" s="14">
        <f t="shared" si="26"/>
        <v>0</v>
      </c>
      <c r="AY23" s="88"/>
      <c r="AZ23" s="13">
        <f t="shared" si="27"/>
        <v>0</v>
      </c>
      <c r="BA23" s="22">
        <f t="shared" si="28"/>
        <v>0</v>
      </c>
      <c r="BB23" s="88"/>
      <c r="BC23" s="13">
        <f t="shared" si="29"/>
        <v>0</v>
      </c>
      <c r="BD23" s="14">
        <f t="shared" si="30"/>
        <v>0</v>
      </c>
      <c r="BE23" s="88"/>
      <c r="BF23" s="13">
        <f t="shared" si="31"/>
        <v>0</v>
      </c>
      <c r="BG23" s="22">
        <f t="shared" si="32"/>
        <v>0</v>
      </c>
      <c r="BH23" s="88"/>
      <c r="BI23" s="13">
        <f t="shared" si="33"/>
        <v>0</v>
      </c>
      <c r="BJ23" s="22">
        <f t="shared" si="34"/>
        <v>0</v>
      </c>
      <c r="BK23" s="88"/>
      <c r="BL23" s="13">
        <f t="shared" si="35"/>
        <v>0</v>
      </c>
      <c r="BM23" s="22">
        <f t="shared" si="36"/>
        <v>0</v>
      </c>
      <c r="BN23" s="88"/>
      <c r="BO23" s="13">
        <f t="shared" si="37"/>
        <v>0</v>
      </c>
      <c r="BP23" s="22">
        <f t="shared" si="38"/>
        <v>0</v>
      </c>
      <c r="BQ23" s="88"/>
      <c r="BR23" s="13">
        <f t="shared" si="39"/>
        <v>0</v>
      </c>
      <c r="BS23" s="22">
        <f t="shared" si="40"/>
        <v>0</v>
      </c>
      <c r="BT23" s="45">
        <v>10190225.842041742</v>
      </c>
      <c r="BU23" s="13">
        <f t="shared" si="41"/>
        <v>10190225.842041742</v>
      </c>
      <c r="BV23" s="14">
        <f t="shared" si="42"/>
        <v>285326323.57716876</v>
      </c>
      <c r="BW23" s="78"/>
      <c r="BX23" s="78"/>
      <c r="BY23" s="106">
        <f>AVERAGE(AI23,BV23)</f>
        <v>248118539.78858438</v>
      </c>
      <c r="BZ23" s="95">
        <f t="shared" ref="BZ23:BZ28" si="47">+BY23/28*4</f>
        <v>35445505.684083484</v>
      </c>
      <c r="CA23" s="95"/>
      <c r="CB23" s="95">
        <f t="shared" si="43"/>
        <v>0</v>
      </c>
      <c r="CC23" s="95"/>
      <c r="CD23" s="95">
        <f t="shared" si="44"/>
        <v>0</v>
      </c>
    </row>
    <row r="24" spans="1:82" hidden="1" x14ac:dyDescent="0.25">
      <c r="A24" s="2">
        <v>25</v>
      </c>
      <c r="B24" s="2" t="s">
        <v>52</v>
      </c>
      <c r="C24" s="2" t="s">
        <v>47</v>
      </c>
      <c r="D24" s="31" t="s">
        <v>98</v>
      </c>
      <c r="E24" s="32">
        <v>1</v>
      </c>
      <c r="F24" s="2" t="s">
        <v>9</v>
      </c>
      <c r="G24" s="2">
        <v>28</v>
      </c>
      <c r="H24" s="37" t="s">
        <v>9</v>
      </c>
      <c r="I24" s="23"/>
      <c r="J24" s="17">
        <f t="shared" si="0"/>
        <v>0</v>
      </c>
      <c r="K24" s="18" t="e">
        <f t="shared" si="1"/>
        <v>#DIV/0!</v>
      </c>
      <c r="L24" s="28"/>
      <c r="M24" s="28">
        <f t="shared" si="2"/>
        <v>0</v>
      </c>
      <c r="N24" s="38">
        <f t="shared" si="46"/>
        <v>0</v>
      </c>
      <c r="O24" s="41">
        <v>8714535</v>
      </c>
      <c r="P24" s="13">
        <f t="shared" si="45"/>
        <v>2145188.9900000002</v>
      </c>
      <c r="Q24" s="13">
        <f t="shared" si="4"/>
        <v>0.24616218650794336</v>
      </c>
      <c r="R24" s="28">
        <v>6569346.0099999998</v>
      </c>
      <c r="S24" s="13">
        <f t="shared" si="5"/>
        <v>6569346.0099999998</v>
      </c>
      <c r="T24" s="14">
        <f t="shared" si="6"/>
        <v>183941688.28</v>
      </c>
      <c r="U24" s="41">
        <v>6523985.9100000001</v>
      </c>
      <c r="V24" s="13">
        <f t="shared" si="7"/>
        <v>1736055.9100000001</v>
      </c>
      <c r="W24" s="26">
        <f t="shared" si="8"/>
        <v>0.266103565205278</v>
      </c>
      <c r="X24" s="13">
        <v>4787930</v>
      </c>
      <c r="Y24" s="13">
        <f t="shared" si="9"/>
        <v>4787930</v>
      </c>
      <c r="Z24" s="14">
        <f t="shared" si="10"/>
        <v>134062040</v>
      </c>
      <c r="AA24" s="45"/>
      <c r="AB24" s="13">
        <f t="shared" si="11"/>
        <v>0</v>
      </c>
      <c r="AC24" s="14">
        <f t="shared" si="12"/>
        <v>0</v>
      </c>
      <c r="AD24" s="45"/>
      <c r="AE24" s="13">
        <f t="shared" si="13"/>
        <v>0</v>
      </c>
      <c r="AF24" s="14">
        <f t="shared" si="14"/>
        <v>0</v>
      </c>
      <c r="AG24" s="45">
        <v>5039323</v>
      </c>
      <c r="AH24" s="13">
        <f t="shared" si="15"/>
        <v>5039323</v>
      </c>
      <c r="AI24" s="14">
        <f t="shared" si="16"/>
        <v>141101044</v>
      </c>
      <c r="AJ24" s="50"/>
      <c r="AK24" s="30">
        <f t="shared" si="17"/>
        <v>0</v>
      </c>
      <c r="AL24" s="51">
        <f t="shared" si="18"/>
        <v>0</v>
      </c>
      <c r="AM24" s="50"/>
      <c r="AN24" s="30">
        <f t="shared" si="19"/>
        <v>0</v>
      </c>
      <c r="AO24" s="35">
        <f t="shared" si="20"/>
        <v>0</v>
      </c>
      <c r="AP24" s="45"/>
      <c r="AQ24" s="13">
        <f t="shared" si="21"/>
        <v>0</v>
      </c>
      <c r="AR24" s="22">
        <f t="shared" si="22"/>
        <v>0</v>
      </c>
      <c r="AS24" s="45"/>
      <c r="AT24" s="13">
        <f t="shared" si="23"/>
        <v>0</v>
      </c>
      <c r="AU24" s="14">
        <f t="shared" si="24"/>
        <v>0</v>
      </c>
      <c r="AV24" s="43"/>
      <c r="AW24" s="13">
        <f t="shared" si="25"/>
        <v>0</v>
      </c>
      <c r="AX24" s="14">
        <f t="shared" si="26"/>
        <v>0</v>
      </c>
      <c r="AY24" s="45"/>
      <c r="AZ24" s="13">
        <f t="shared" si="27"/>
        <v>0</v>
      </c>
      <c r="BA24" s="22">
        <f t="shared" si="28"/>
        <v>0</v>
      </c>
      <c r="BB24" s="45"/>
      <c r="BC24" s="13">
        <f t="shared" si="29"/>
        <v>0</v>
      </c>
      <c r="BD24" s="14">
        <f t="shared" si="30"/>
        <v>0</v>
      </c>
      <c r="BE24" s="45"/>
      <c r="BF24" s="13">
        <f t="shared" si="31"/>
        <v>0</v>
      </c>
      <c r="BG24" s="22">
        <f t="shared" si="32"/>
        <v>0</v>
      </c>
      <c r="BH24" s="45"/>
      <c r="BI24" s="13">
        <f t="shared" si="33"/>
        <v>0</v>
      </c>
      <c r="BJ24" s="22">
        <f t="shared" si="34"/>
        <v>0</v>
      </c>
      <c r="BK24" s="45"/>
      <c r="BL24" s="13">
        <f t="shared" si="35"/>
        <v>0</v>
      </c>
      <c r="BM24" s="22">
        <f t="shared" si="36"/>
        <v>0</v>
      </c>
      <c r="BN24" s="45"/>
      <c r="BO24" s="13">
        <f t="shared" si="37"/>
        <v>0</v>
      </c>
      <c r="BP24" s="22">
        <f t="shared" si="38"/>
        <v>0</v>
      </c>
      <c r="BQ24" s="45"/>
      <c r="BR24" s="13">
        <f t="shared" si="39"/>
        <v>0</v>
      </c>
      <c r="BS24" s="22">
        <f t="shared" si="40"/>
        <v>0</v>
      </c>
      <c r="BT24" s="45"/>
      <c r="BU24" s="13">
        <f t="shared" si="41"/>
        <v>0</v>
      </c>
      <c r="BV24" s="14">
        <f t="shared" si="42"/>
        <v>0</v>
      </c>
      <c r="BW24" s="78"/>
      <c r="BX24" s="78"/>
      <c r="BY24" s="106">
        <f>AVERAGE(T24,Z24,AI24)</f>
        <v>153034924.09333333</v>
      </c>
      <c r="BZ24" s="95">
        <f t="shared" si="47"/>
        <v>21862132.013333332</v>
      </c>
      <c r="CA24" s="95">
        <f>+BY24/28*12</f>
        <v>65586396.039999992</v>
      </c>
      <c r="CB24" s="95">
        <f t="shared" si="43"/>
        <v>67652367.515259996</v>
      </c>
      <c r="CC24" s="95">
        <f>+BY24/28*12</f>
        <v>65586396.039999992</v>
      </c>
      <c r="CD24" s="95">
        <f t="shared" si="44"/>
        <v>69681938.540717795</v>
      </c>
    </row>
    <row r="25" spans="1:82" hidden="1" x14ac:dyDescent="0.25">
      <c r="A25" s="2">
        <v>26</v>
      </c>
      <c r="B25" s="2" t="s">
        <v>53</v>
      </c>
      <c r="C25" s="2" t="s">
        <v>47</v>
      </c>
      <c r="D25" s="31" t="s">
        <v>99</v>
      </c>
      <c r="E25" s="32">
        <v>1</v>
      </c>
      <c r="F25" s="2" t="s">
        <v>9</v>
      </c>
      <c r="G25" s="2">
        <v>28</v>
      </c>
      <c r="H25" s="37" t="s">
        <v>9</v>
      </c>
      <c r="I25" s="9"/>
      <c r="J25" s="3">
        <f t="shared" si="0"/>
        <v>0</v>
      </c>
      <c r="K25" s="4" t="e">
        <f t="shared" si="1"/>
        <v>#DIV/0!</v>
      </c>
      <c r="L25" s="28"/>
      <c r="M25" s="28">
        <f t="shared" si="2"/>
        <v>0</v>
      </c>
      <c r="N25" s="38">
        <f t="shared" si="46"/>
        <v>0</v>
      </c>
      <c r="O25" s="41"/>
      <c r="P25" s="13">
        <f t="shared" si="45"/>
        <v>0</v>
      </c>
      <c r="Q25" s="13" t="e">
        <f t="shared" si="4"/>
        <v>#DIV/0!</v>
      </c>
      <c r="R25" s="28"/>
      <c r="S25" s="13">
        <f t="shared" si="5"/>
        <v>0</v>
      </c>
      <c r="T25" s="14">
        <f t="shared" si="6"/>
        <v>0</v>
      </c>
      <c r="U25" s="41">
        <v>8765037</v>
      </c>
      <c r="V25" s="13">
        <f t="shared" si="7"/>
        <v>8765037</v>
      </c>
      <c r="W25" s="26">
        <f t="shared" si="8"/>
        <v>1</v>
      </c>
      <c r="X25" s="13"/>
      <c r="Y25" s="13">
        <f t="shared" si="9"/>
        <v>0</v>
      </c>
      <c r="Z25" s="14">
        <f t="shared" si="10"/>
        <v>0</v>
      </c>
      <c r="AA25" s="45"/>
      <c r="AB25" s="13">
        <f t="shared" si="11"/>
        <v>0</v>
      </c>
      <c r="AC25" s="14">
        <f t="shared" si="12"/>
        <v>0</v>
      </c>
      <c r="AD25" s="45"/>
      <c r="AE25" s="13">
        <f t="shared" si="13"/>
        <v>0</v>
      </c>
      <c r="AF25" s="14">
        <f t="shared" si="14"/>
        <v>0</v>
      </c>
      <c r="AG25" s="45">
        <v>7532527</v>
      </c>
      <c r="AH25" s="13">
        <f t="shared" si="15"/>
        <v>7532527</v>
      </c>
      <c r="AI25" s="14">
        <f t="shared" si="16"/>
        <v>210910756</v>
      </c>
      <c r="AJ25" s="50">
        <v>7307600</v>
      </c>
      <c r="AK25" s="30">
        <f t="shared" si="17"/>
        <v>7307600</v>
      </c>
      <c r="AL25" s="51">
        <f t="shared" si="18"/>
        <v>204612800</v>
      </c>
      <c r="AM25" s="50"/>
      <c r="AN25" s="30">
        <f t="shared" si="19"/>
        <v>0</v>
      </c>
      <c r="AO25" s="35">
        <f t="shared" si="20"/>
        <v>0</v>
      </c>
      <c r="AP25" s="45"/>
      <c r="AQ25" s="13">
        <f t="shared" si="21"/>
        <v>0</v>
      </c>
      <c r="AR25" s="22">
        <f t="shared" si="22"/>
        <v>0</v>
      </c>
      <c r="AS25" s="45"/>
      <c r="AT25" s="13">
        <f t="shared" si="23"/>
        <v>0</v>
      </c>
      <c r="AU25" s="14">
        <f t="shared" si="24"/>
        <v>0</v>
      </c>
      <c r="AV25" s="43"/>
      <c r="AW25" s="13">
        <f t="shared" si="25"/>
        <v>0</v>
      </c>
      <c r="AX25" s="14">
        <f t="shared" si="26"/>
        <v>0</v>
      </c>
      <c r="AY25" s="45"/>
      <c r="AZ25" s="13">
        <f t="shared" si="27"/>
        <v>0</v>
      </c>
      <c r="BA25" s="22">
        <f t="shared" si="28"/>
        <v>0</v>
      </c>
      <c r="BB25" s="45"/>
      <c r="BC25" s="13">
        <f t="shared" si="29"/>
        <v>0</v>
      </c>
      <c r="BD25" s="14">
        <f t="shared" si="30"/>
        <v>0</v>
      </c>
      <c r="BE25" s="45"/>
      <c r="BF25" s="13">
        <f t="shared" si="31"/>
        <v>0</v>
      </c>
      <c r="BG25" s="22">
        <f t="shared" si="32"/>
        <v>0</v>
      </c>
      <c r="BH25" s="45"/>
      <c r="BI25" s="13">
        <f t="shared" si="33"/>
        <v>0</v>
      </c>
      <c r="BJ25" s="22">
        <f t="shared" si="34"/>
        <v>0</v>
      </c>
      <c r="BK25" s="45"/>
      <c r="BL25" s="13">
        <f t="shared" si="35"/>
        <v>0</v>
      </c>
      <c r="BM25" s="22">
        <f t="shared" si="36"/>
        <v>0</v>
      </c>
      <c r="BN25" s="45"/>
      <c r="BO25" s="13">
        <f t="shared" si="37"/>
        <v>0</v>
      </c>
      <c r="BP25" s="22">
        <f t="shared" si="38"/>
        <v>0</v>
      </c>
      <c r="BQ25" s="45"/>
      <c r="BR25" s="13">
        <f t="shared" si="39"/>
        <v>0</v>
      </c>
      <c r="BS25" s="22">
        <f t="shared" si="40"/>
        <v>0</v>
      </c>
      <c r="BT25" s="45"/>
      <c r="BU25" s="13">
        <f t="shared" si="41"/>
        <v>0</v>
      </c>
      <c r="BV25" s="14">
        <f t="shared" si="42"/>
        <v>0</v>
      </c>
      <c r="BW25" s="78"/>
      <c r="BX25" s="78"/>
      <c r="BY25" s="106">
        <f>AVERAGE(AL25,AI25)</f>
        <v>207761778</v>
      </c>
      <c r="BZ25" s="95">
        <f t="shared" si="47"/>
        <v>29680254</v>
      </c>
      <c r="CA25" s="95">
        <f>+BY25/28*12</f>
        <v>89040762</v>
      </c>
      <c r="CB25" s="95">
        <f t="shared" si="43"/>
        <v>91845546.003000006</v>
      </c>
      <c r="CC25" s="95">
        <f>+BY25/28*12</f>
        <v>89040762</v>
      </c>
      <c r="CD25" s="95">
        <f t="shared" si="44"/>
        <v>94600912.383090004</v>
      </c>
    </row>
    <row r="26" spans="1:82" ht="30" hidden="1" x14ac:dyDescent="0.25">
      <c r="A26" s="2">
        <v>27</v>
      </c>
      <c r="B26" s="2" t="s">
        <v>54</v>
      </c>
      <c r="C26" s="2" t="s">
        <v>55</v>
      </c>
      <c r="D26" s="31" t="s">
        <v>98</v>
      </c>
      <c r="E26" s="32">
        <v>2</v>
      </c>
      <c r="F26" s="2" t="s">
        <v>9</v>
      </c>
      <c r="G26" s="2">
        <v>28</v>
      </c>
      <c r="H26" s="37" t="s">
        <v>9</v>
      </c>
      <c r="I26" s="23"/>
      <c r="J26" s="17">
        <f t="shared" si="0"/>
        <v>0</v>
      </c>
      <c r="K26" s="18" t="e">
        <f t="shared" si="1"/>
        <v>#DIV/0!</v>
      </c>
      <c r="L26" s="28"/>
      <c r="M26" s="28">
        <f t="shared" si="2"/>
        <v>0</v>
      </c>
      <c r="N26" s="38">
        <f t="shared" si="46"/>
        <v>0</v>
      </c>
      <c r="O26" s="41">
        <v>6317693.3899999997</v>
      </c>
      <c r="P26" s="13">
        <f t="shared" si="45"/>
        <v>1672782.8399999999</v>
      </c>
      <c r="Q26" s="13">
        <f t="shared" si="4"/>
        <v>0.26477746492854093</v>
      </c>
      <c r="R26" s="28">
        <v>4644910.55</v>
      </c>
      <c r="S26" s="13">
        <f t="shared" si="5"/>
        <v>9289821.0999999996</v>
      </c>
      <c r="T26" s="14">
        <f t="shared" si="6"/>
        <v>260114990.79999998</v>
      </c>
      <c r="U26" s="41">
        <v>6124855.1299999999</v>
      </c>
      <c r="V26" s="13">
        <f t="shared" si="7"/>
        <v>1336925.1299999999</v>
      </c>
      <c r="W26" s="26">
        <f t="shared" si="8"/>
        <v>0.21827865339241093</v>
      </c>
      <c r="X26" s="13">
        <v>4787930</v>
      </c>
      <c r="Y26" s="13">
        <f t="shared" si="9"/>
        <v>9575860</v>
      </c>
      <c r="Z26" s="14">
        <f t="shared" si="10"/>
        <v>268124080</v>
      </c>
      <c r="AA26" s="45"/>
      <c r="AB26" s="13">
        <f t="shared" si="11"/>
        <v>0</v>
      </c>
      <c r="AC26" s="14">
        <f t="shared" si="12"/>
        <v>0</v>
      </c>
      <c r="AD26" s="45">
        <v>4300000</v>
      </c>
      <c r="AE26" s="13">
        <f t="shared" si="13"/>
        <v>8600000</v>
      </c>
      <c r="AF26" s="14">
        <f t="shared" si="14"/>
        <v>240800000</v>
      </c>
      <c r="AG26" s="45"/>
      <c r="AH26" s="13">
        <f t="shared" si="15"/>
        <v>0</v>
      </c>
      <c r="AI26" s="14">
        <f t="shared" si="16"/>
        <v>0</v>
      </c>
      <c r="AJ26" s="50"/>
      <c r="AK26" s="30">
        <f t="shared" si="17"/>
        <v>0</v>
      </c>
      <c r="AL26" s="51">
        <f t="shared" si="18"/>
        <v>0</v>
      </c>
      <c r="AM26" s="50"/>
      <c r="AN26" s="30">
        <f t="shared" si="19"/>
        <v>0</v>
      </c>
      <c r="AO26" s="35">
        <f t="shared" si="20"/>
        <v>0</v>
      </c>
      <c r="AP26" s="45"/>
      <c r="AQ26" s="13">
        <f t="shared" si="21"/>
        <v>0</v>
      </c>
      <c r="AR26" s="22">
        <f t="shared" si="22"/>
        <v>0</v>
      </c>
      <c r="AS26" s="45"/>
      <c r="AT26" s="13">
        <f t="shared" si="23"/>
        <v>0</v>
      </c>
      <c r="AU26" s="14">
        <f t="shared" si="24"/>
        <v>0</v>
      </c>
      <c r="AV26" s="43"/>
      <c r="AW26" s="13">
        <f t="shared" si="25"/>
        <v>0</v>
      </c>
      <c r="AX26" s="14">
        <f t="shared" si="26"/>
        <v>0</v>
      </c>
      <c r="AY26" s="45"/>
      <c r="AZ26" s="13">
        <f t="shared" si="27"/>
        <v>0</v>
      </c>
      <c r="BA26" s="22">
        <f t="shared" si="28"/>
        <v>0</v>
      </c>
      <c r="BB26" s="45"/>
      <c r="BC26" s="13">
        <f t="shared" si="29"/>
        <v>0</v>
      </c>
      <c r="BD26" s="14">
        <f t="shared" si="30"/>
        <v>0</v>
      </c>
      <c r="BE26" s="45"/>
      <c r="BF26" s="13">
        <f t="shared" si="31"/>
        <v>0</v>
      </c>
      <c r="BG26" s="22">
        <f t="shared" si="32"/>
        <v>0</v>
      </c>
      <c r="BH26" s="45"/>
      <c r="BI26" s="13">
        <f t="shared" si="33"/>
        <v>0</v>
      </c>
      <c r="BJ26" s="22">
        <f t="shared" si="34"/>
        <v>0</v>
      </c>
      <c r="BK26" s="45"/>
      <c r="BL26" s="13">
        <f t="shared" si="35"/>
        <v>0</v>
      </c>
      <c r="BM26" s="22">
        <f t="shared" si="36"/>
        <v>0</v>
      </c>
      <c r="BN26" s="45"/>
      <c r="BO26" s="13">
        <f t="shared" si="37"/>
        <v>0</v>
      </c>
      <c r="BP26" s="22">
        <f t="shared" si="38"/>
        <v>0</v>
      </c>
      <c r="BQ26" s="45"/>
      <c r="BR26" s="13">
        <f t="shared" si="39"/>
        <v>0</v>
      </c>
      <c r="BS26" s="22">
        <f t="shared" si="40"/>
        <v>0</v>
      </c>
      <c r="BT26" s="45"/>
      <c r="BU26" s="13">
        <f t="shared" si="41"/>
        <v>0</v>
      </c>
      <c r="BV26" s="14">
        <f t="shared" si="42"/>
        <v>0</v>
      </c>
      <c r="BW26" s="78"/>
      <c r="BX26" s="78"/>
      <c r="BY26" s="106">
        <f>AVERAGE(T26,Z26,AF26)</f>
        <v>256346356.93333331</v>
      </c>
      <c r="BZ26" s="95">
        <f t="shared" si="47"/>
        <v>36620908.133333333</v>
      </c>
      <c r="CA26" s="95">
        <f>+BY26/28*12</f>
        <v>109862724.40000001</v>
      </c>
      <c r="CB26" s="95">
        <f t="shared" si="43"/>
        <v>113323400.21860002</v>
      </c>
      <c r="CC26" s="95">
        <f>+BY26/28*12</f>
        <v>109862724.40000001</v>
      </c>
      <c r="CD26" s="95">
        <f t="shared" si="44"/>
        <v>116723102.22515802</v>
      </c>
    </row>
    <row r="27" spans="1:82" ht="30" hidden="1" x14ac:dyDescent="0.25">
      <c r="A27" s="2">
        <v>28</v>
      </c>
      <c r="B27" s="2" t="s">
        <v>56</v>
      </c>
      <c r="C27" s="2" t="s">
        <v>55</v>
      </c>
      <c r="D27" s="31" t="s">
        <v>99</v>
      </c>
      <c r="E27" s="32">
        <v>1</v>
      </c>
      <c r="F27" s="2" t="s">
        <v>9</v>
      </c>
      <c r="G27" s="2">
        <v>28</v>
      </c>
      <c r="H27" s="37" t="s">
        <v>9</v>
      </c>
      <c r="I27" s="23"/>
      <c r="J27" s="17">
        <f t="shared" si="0"/>
        <v>0</v>
      </c>
      <c r="K27" s="18" t="e">
        <f t="shared" si="1"/>
        <v>#DIV/0!</v>
      </c>
      <c r="L27" s="28"/>
      <c r="M27" s="28">
        <f t="shared" si="2"/>
        <v>0</v>
      </c>
      <c r="N27" s="38">
        <f t="shared" si="46"/>
        <v>0</v>
      </c>
      <c r="O27" s="41"/>
      <c r="P27" s="13">
        <f t="shared" si="45"/>
        <v>0</v>
      </c>
      <c r="Q27" s="13" t="e">
        <f t="shared" si="4"/>
        <v>#DIV/0!</v>
      </c>
      <c r="R27" s="28"/>
      <c r="S27" s="13">
        <f t="shared" si="5"/>
        <v>0</v>
      </c>
      <c r="T27" s="14">
        <f t="shared" si="6"/>
        <v>0</v>
      </c>
      <c r="U27" s="41">
        <v>8365907.3099999996</v>
      </c>
      <c r="V27" s="13">
        <f t="shared" si="7"/>
        <v>8365907.3099999996</v>
      </c>
      <c r="W27" s="26">
        <f t="shared" si="8"/>
        <v>1</v>
      </c>
      <c r="X27" s="13"/>
      <c r="Y27" s="13">
        <f t="shared" si="9"/>
        <v>0</v>
      </c>
      <c r="Z27" s="14">
        <f t="shared" si="10"/>
        <v>0</v>
      </c>
      <c r="AA27" s="45"/>
      <c r="AB27" s="13">
        <f t="shared" si="11"/>
        <v>0</v>
      </c>
      <c r="AC27" s="14">
        <f t="shared" si="12"/>
        <v>0</v>
      </c>
      <c r="AD27" s="45"/>
      <c r="AE27" s="13">
        <f t="shared" si="13"/>
        <v>0</v>
      </c>
      <c r="AF27" s="14">
        <f t="shared" si="14"/>
        <v>0</v>
      </c>
      <c r="AG27" s="45"/>
      <c r="AH27" s="13">
        <f t="shared" si="15"/>
        <v>0</v>
      </c>
      <c r="AI27" s="14">
        <f t="shared" si="16"/>
        <v>0</v>
      </c>
      <c r="AJ27" s="50"/>
      <c r="AK27" s="30">
        <f t="shared" si="17"/>
        <v>0</v>
      </c>
      <c r="AL27" s="51">
        <f t="shared" si="18"/>
        <v>0</v>
      </c>
      <c r="AM27" s="50"/>
      <c r="AN27" s="30">
        <f t="shared" si="19"/>
        <v>0</v>
      </c>
      <c r="AO27" s="35">
        <f t="shared" si="20"/>
        <v>0</v>
      </c>
      <c r="AP27" s="78"/>
      <c r="AQ27" s="13">
        <f t="shared" si="21"/>
        <v>0</v>
      </c>
      <c r="AR27" s="22">
        <f t="shared" si="22"/>
        <v>0</v>
      </c>
      <c r="AS27" s="45"/>
      <c r="AT27" s="13">
        <f t="shared" si="23"/>
        <v>0</v>
      </c>
      <c r="AU27" s="14">
        <f t="shared" si="24"/>
        <v>0</v>
      </c>
      <c r="AV27" s="43">
        <v>6808204.3287467463</v>
      </c>
      <c r="AW27" s="13">
        <f t="shared" si="25"/>
        <v>6808204.3287467463</v>
      </c>
      <c r="AX27" s="14">
        <f t="shared" si="26"/>
        <v>190629721.20490891</v>
      </c>
      <c r="AY27" s="45">
        <v>5983546.7706013368</v>
      </c>
      <c r="AZ27" s="13">
        <f t="shared" si="27"/>
        <v>5983546.7706013368</v>
      </c>
      <c r="BA27" s="22">
        <f t="shared" si="28"/>
        <v>167539309.57683742</v>
      </c>
      <c r="BB27" s="45"/>
      <c r="BC27" s="13">
        <f t="shared" si="29"/>
        <v>0</v>
      </c>
      <c r="BD27" s="14">
        <f t="shared" si="30"/>
        <v>0</v>
      </c>
      <c r="BE27" s="45"/>
      <c r="BF27" s="13">
        <f t="shared" si="31"/>
        <v>0</v>
      </c>
      <c r="BG27" s="22">
        <f t="shared" si="32"/>
        <v>0</v>
      </c>
      <c r="BH27" s="45"/>
      <c r="BI27" s="13">
        <f t="shared" si="33"/>
        <v>0</v>
      </c>
      <c r="BJ27" s="22">
        <f t="shared" si="34"/>
        <v>0</v>
      </c>
      <c r="BK27" s="45"/>
      <c r="BL27" s="13">
        <f t="shared" si="35"/>
        <v>0</v>
      </c>
      <c r="BM27" s="22">
        <f t="shared" si="36"/>
        <v>0</v>
      </c>
      <c r="BN27" s="45"/>
      <c r="BO27" s="13">
        <f t="shared" si="37"/>
        <v>0</v>
      </c>
      <c r="BP27" s="22">
        <f t="shared" si="38"/>
        <v>0</v>
      </c>
      <c r="BQ27" s="45"/>
      <c r="BR27" s="13">
        <f t="shared" si="39"/>
        <v>0</v>
      </c>
      <c r="BS27" s="22">
        <f t="shared" si="40"/>
        <v>0</v>
      </c>
      <c r="BT27" s="13"/>
      <c r="BU27" s="13">
        <f t="shared" si="41"/>
        <v>0</v>
      </c>
      <c r="BV27" s="14">
        <f t="shared" si="42"/>
        <v>0</v>
      </c>
      <c r="BW27" s="78"/>
      <c r="BX27" s="78"/>
      <c r="BY27" s="106">
        <f>AVERAGE(BA27,AX27)</f>
        <v>179084515.39087316</v>
      </c>
      <c r="BZ27" s="95">
        <f t="shared" si="47"/>
        <v>25583502.198696166</v>
      </c>
      <c r="CA27" s="95">
        <f>+BY27/28*12</f>
        <v>76750506.596088499</v>
      </c>
      <c r="CB27" s="95">
        <f t="shared" si="43"/>
        <v>79168147.553865299</v>
      </c>
      <c r="CC27" s="95">
        <f>+BY27/28*12</f>
        <v>76750506.596088499</v>
      </c>
      <c r="CD27" s="95">
        <f t="shared" si="44"/>
        <v>81543191.980481252</v>
      </c>
    </row>
    <row r="28" spans="1:82" ht="45" hidden="1" x14ac:dyDescent="0.25">
      <c r="A28" s="2">
        <v>29</v>
      </c>
      <c r="B28" s="2" t="s">
        <v>57</v>
      </c>
      <c r="C28" s="2" t="s">
        <v>58</v>
      </c>
      <c r="D28" s="31" t="s">
        <v>98</v>
      </c>
      <c r="E28" s="32">
        <v>1</v>
      </c>
      <c r="F28" s="2" t="s">
        <v>9</v>
      </c>
      <c r="G28" s="2">
        <v>28</v>
      </c>
      <c r="H28" s="37" t="s">
        <v>9</v>
      </c>
      <c r="I28" s="23"/>
      <c r="J28" s="17">
        <f t="shared" si="0"/>
        <v>0</v>
      </c>
      <c r="K28" s="18" t="e">
        <f t="shared" si="1"/>
        <v>#DIV/0!</v>
      </c>
      <c r="L28" s="28"/>
      <c r="M28" s="28">
        <f t="shared" si="2"/>
        <v>0</v>
      </c>
      <c r="N28" s="38">
        <f t="shared" si="46"/>
        <v>0</v>
      </c>
      <c r="O28" s="41"/>
      <c r="P28" s="13">
        <f t="shared" si="45"/>
        <v>0</v>
      </c>
      <c r="Q28" s="13" t="e">
        <f t="shared" si="4"/>
        <v>#DIV/0!</v>
      </c>
      <c r="R28" s="28"/>
      <c r="S28" s="13">
        <f t="shared" si="5"/>
        <v>0</v>
      </c>
      <c r="T28" s="14">
        <f t="shared" si="6"/>
        <v>0</v>
      </c>
      <c r="U28" s="41">
        <v>7219877.0300000003</v>
      </c>
      <c r="V28" s="13">
        <f t="shared" si="7"/>
        <v>7219877.0300000003</v>
      </c>
      <c r="W28" s="26">
        <f t="shared" si="8"/>
        <v>1</v>
      </c>
      <c r="X28" s="13"/>
      <c r="Y28" s="13">
        <f t="shared" si="9"/>
        <v>0</v>
      </c>
      <c r="Z28" s="14">
        <f t="shared" si="10"/>
        <v>0</v>
      </c>
      <c r="AA28" s="45"/>
      <c r="AB28" s="13">
        <f t="shared" si="11"/>
        <v>0</v>
      </c>
      <c r="AC28" s="14">
        <f t="shared" si="12"/>
        <v>0</v>
      </c>
      <c r="AD28" s="45"/>
      <c r="AE28" s="13">
        <f t="shared" si="13"/>
        <v>0</v>
      </c>
      <c r="AF28" s="14">
        <f t="shared" si="14"/>
        <v>0</v>
      </c>
      <c r="AG28" s="45"/>
      <c r="AH28" s="13">
        <f t="shared" si="15"/>
        <v>0</v>
      </c>
      <c r="AI28" s="14">
        <f t="shared" si="16"/>
        <v>0</v>
      </c>
      <c r="AJ28" s="50"/>
      <c r="AK28" s="30">
        <f t="shared" si="17"/>
        <v>0</v>
      </c>
      <c r="AL28" s="51">
        <f t="shared" si="18"/>
        <v>0</v>
      </c>
      <c r="AM28" s="50"/>
      <c r="AN28" s="30">
        <f t="shared" si="19"/>
        <v>0</v>
      </c>
      <c r="AO28" s="35">
        <f t="shared" si="20"/>
        <v>0</v>
      </c>
      <c r="AP28" s="45"/>
      <c r="AQ28" s="13">
        <f t="shared" si="21"/>
        <v>0</v>
      </c>
      <c r="AR28" s="22">
        <f t="shared" si="22"/>
        <v>0</v>
      </c>
      <c r="AS28" s="45"/>
      <c r="AT28" s="13">
        <f t="shared" si="23"/>
        <v>0</v>
      </c>
      <c r="AU28" s="14">
        <f t="shared" si="24"/>
        <v>0</v>
      </c>
      <c r="AV28" s="43"/>
      <c r="AW28" s="13">
        <f t="shared" si="25"/>
        <v>0</v>
      </c>
      <c r="AX28" s="14">
        <f t="shared" si="26"/>
        <v>0</v>
      </c>
      <c r="AY28" s="45"/>
      <c r="AZ28" s="13">
        <f t="shared" si="27"/>
        <v>0</v>
      </c>
      <c r="BA28" s="22">
        <f t="shared" si="28"/>
        <v>0</v>
      </c>
      <c r="BB28" s="45"/>
      <c r="BC28" s="13">
        <f t="shared" si="29"/>
        <v>0</v>
      </c>
      <c r="BD28" s="14">
        <f t="shared" si="30"/>
        <v>0</v>
      </c>
      <c r="BE28" s="45"/>
      <c r="BF28" s="13">
        <f t="shared" si="31"/>
        <v>0</v>
      </c>
      <c r="BG28" s="22">
        <f t="shared" si="32"/>
        <v>0</v>
      </c>
      <c r="BH28" s="45"/>
      <c r="BI28" s="13">
        <f t="shared" si="33"/>
        <v>0</v>
      </c>
      <c r="BJ28" s="22">
        <f t="shared" si="34"/>
        <v>0</v>
      </c>
      <c r="BK28" s="45">
        <v>8625586.5335746109</v>
      </c>
      <c r="BL28" s="13">
        <f t="shared" si="35"/>
        <v>8625586.5335746109</v>
      </c>
      <c r="BM28" s="22">
        <f t="shared" si="36"/>
        <v>241516422.94008911</v>
      </c>
      <c r="BN28" s="45"/>
      <c r="BO28" s="13">
        <f t="shared" si="37"/>
        <v>0</v>
      </c>
      <c r="BP28" s="22">
        <f t="shared" si="38"/>
        <v>0</v>
      </c>
      <c r="BQ28" s="45">
        <v>5293983.3132633753</v>
      </c>
      <c r="BR28" s="13">
        <f t="shared" si="39"/>
        <v>5293983.3132633753</v>
      </c>
      <c r="BS28" s="22">
        <f t="shared" si="40"/>
        <v>148231532.77137452</v>
      </c>
      <c r="BT28" s="45"/>
      <c r="BU28" s="13">
        <f t="shared" si="41"/>
        <v>0</v>
      </c>
      <c r="BV28" s="14">
        <f t="shared" si="42"/>
        <v>0</v>
      </c>
      <c r="BW28" s="78"/>
      <c r="BX28" s="78"/>
      <c r="BY28" s="106">
        <f>AVERAGE(BM28,BS28)</f>
        <v>194873977.85573182</v>
      </c>
      <c r="BZ28" s="95">
        <f t="shared" si="47"/>
        <v>27839139.693675973</v>
      </c>
      <c r="CA28" s="95">
        <f>+BY28/28*12</f>
        <v>83517419.081027925</v>
      </c>
      <c r="CB28" s="95">
        <f t="shared" si="43"/>
        <v>86148217.782080308</v>
      </c>
      <c r="CC28" s="95">
        <f>+BY28/28*12</f>
        <v>83517419.081027925</v>
      </c>
      <c r="CD28" s="95">
        <f t="shared" si="44"/>
        <v>88732664.315542713</v>
      </c>
    </row>
    <row r="29" spans="1:82" ht="30" x14ac:dyDescent="0.25">
      <c r="A29" s="2">
        <v>48</v>
      </c>
      <c r="B29" s="2" t="s">
        <v>81</v>
      </c>
      <c r="C29" s="2" t="s">
        <v>82</v>
      </c>
      <c r="D29" s="31" t="s">
        <v>104</v>
      </c>
      <c r="E29" s="32">
        <v>12</v>
      </c>
      <c r="F29" s="2" t="s">
        <v>27</v>
      </c>
      <c r="G29" s="2">
        <v>3</v>
      </c>
      <c r="H29" s="37" t="s">
        <v>9</v>
      </c>
      <c r="I29" s="9">
        <v>189454.68</v>
      </c>
      <c r="J29" s="10">
        <f t="shared" si="0"/>
        <v>118454.68</v>
      </c>
      <c r="K29" s="4">
        <f t="shared" si="1"/>
        <v>0.62524018936877146</v>
      </c>
      <c r="L29" s="28">
        <v>71000</v>
      </c>
      <c r="M29" s="28">
        <f t="shared" si="2"/>
        <v>852000</v>
      </c>
      <c r="N29" s="38">
        <f t="shared" ref="N29:N52" si="48">+M29*G29</f>
        <v>2556000</v>
      </c>
      <c r="O29" s="41">
        <v>69741.289999999994</v>
      </c>
      <c r="P29" s="13">
        <f t="shared" si="45"/>
        <v>14042.549999999996</v>
      </c>
      <c r="Q29" s="13">
        <f t="shared" si="4"/>
        <v>0.20135202546439845</v>
      </c>
      <c r="R29" s="28">
        <v>55698.74</v>
      </c>
      <c r="S29" s="13">
        <f t="shared" si="5"/>
        <v>668384.88</v>
      </c>
      <c r="T29" s="14">
        <f t="shared" si="6"/>
        <v>2005154.6400000001</v>
      </c>
      <c r="U29" s="41">
        <v>189454.68</v>
      </c>
      <c r="V29" s="13">
        <f t="shared" si="7"/>
        <v>189454.68</v>
      </c>
      <c r="W29" s="26">
        <f t="shared" si="8"/>
        <v>1</v>
      </c>
      <c r="X29" s="13"/>
      <c r="Y29" s="13">
        <f t="shared" si="9"/>
        <v>0</v>
      </c>
      <c r="Z29" s="14">
        <f t="shared" si="10"/>
        <v>0</v>
      </c>
      <c r="AA29" s="45"/>
      <c r="AB29" s="13">
        <f t="shared" si="11"/>
        <v>0</v>
      </c>
      <c r="AC29" s="14">
        <f t="shared" si="12"/>
        <v>0</v>
      </c>
      <c r="AD29" s="45"/>
      <c r="AE29" s="13">
        <f t="shared" si="13"/>
        <v>0</v>
      </c>
      <c r="AF29" s="14">
        <f t="shared" si="14"/>
        <v>0</v>
      </c>
      <c r="AG29" s="45"/>
      <c r="AH29" s="13">
        <f t="shared" si="15"/>
        <v>0</v>
      </c>
      <c r="AI29" s="14">
        <f t="shared" si="16"/>
        <v>0</v>
      </c>
      <c r="AJ29" s="50"/>
      <c r="AK29" s="30">
        <f t="shared" si="17"/>
        <v>0</v>
      </c>
      <c r="AL29" s="51">
        <f t="shared" si="18"/>
        <v>0</v>
      </c>
      <c r="AM29" s="50"/>
      <c r="AN29" s="30">
        <f t="shared" si="19"/>
        <v>0</v>
      </c>
      <c r="AO29" s="35">
        <f t="shared" si="20"/>
        <v>0</v>
      </c>
      <c r="AP29" s="45"/>
      <c r="AQ29" s="13">
        <f t="shared" si="21"/>
        <v>0</v>
      </c>
      <c r="AR29" s="22">
        <f t="shared" si="22"/>
        <v>0</v>
      </c>
      <c r="AS29" s="45"/>
      <c r="AT29" s="13">
        <f t="shared" si="23"/>
        <v>0</v>
      </c>
      <c r="AU29" s="14">
        <f t="shared" si="24"/>
        <v>0</v>
      </c>
      <c r="AV29" s="43"/>
      <c r="AW29" s="13">
        <f t="shared" si="25"/>
        <v>0</v>
      </c>
      <c r="AX29" s="14">
        <f t="shared" si="26"/>
        <v>0</v>
      </c>
      <c r="AY29" s="45"/>
      <c r="AZ29" s="13">
        <f t="shared" si="27"/>
        <v>0</v>
      </c>
      <c r="BA29" s="22">
        <f t="shared" si="28"/>
        <v>0</v>
      </c>
      <c r="BB29" s="45"/>
      <c r="BC29" s="13">
        <f t="shared" si="29"/>
        <v>0</v>
      </c>
      <c r="BD29" s="14">
        <f t="shared" si="30"/>
        <v>0</v>
      </c>
      <c r="BE29" s="45"/>
      <c r="BF29" s="13">
        <f t="shared" si="31"/>
        <v>0</v>
      </c>
      <c r="BG29" s="22">
        <f t="shared" si="32"/>
        <v>0</v>
      </c>
      <c r="BH29" s="45"/>
      <c r="BI29" s="13">
        <f t="shared" si="33"/>
        <v>0</v>
      </c>
      <c r="BJ29" s="22">
        <f t="shared" si="34"/>
        <v>0</v>
      </c>
      <c r="BK29" s="45"/>
      <c r="BL29" s="13">
        <f t="shared" si="35"/>
        <v>0</v>
      </c>
      <c r="BM29" s="22">
        <f t="shared" si="36"/>
        <v>0</v>
      </c>
      <c r="BN29" s="45"/>
      <c r="BO29" s="13">
        <f t="shared" si="37"/>
        <v>0</v>
      </c>
      <c r="BP29" s="22">
        <f t="shared" si="38"/>
        <v>0</v>
      </c>
      <c r="BQ29" s="45"/>
      <c r="BR29" s="13">
        <f t="shared" si="39"/>
        <v>0</v>
      </c>
      <c r="BS29" s="22">
        <f t="shared" si="40"/>
        <v>0</v>
      </c>
      <c r="BT29" s="45"/>
      <c r="BU29" s="13">
        <f t="shared" si="41"/>
        <v>0</v>
      </c>
      <c r="BV29" s="14">
        <f t="shared" si="42"/>
        <v>0</v>
      </c>
      <c r="BW29" s="78"/>
      <c r="BX29" s="78"/>
      <c r="BY29" s="106">
        <f>AVERAGE(N29,T29)</f>
        <v>2280577.3200000003</v>
      </c>
      <c r="BZ29" s="95">
        <f>+BY29</f>
        <v>2280577.3200000003</v>
      </c>
      <c r="CA29" s="95">
        <v>0</v>
      </c>
      <c r="CB29" s="95">
        <f t="shared" si="43"/>
        <v>0</v>
      </c>
      <c r="CC29" s="95">
        <v>0</v>
      </c>
      <c r="CD29" s="95">
        <f t="shared" si="44"/>
        <v>0</v>
      </c>
    </row>
    <row r="30" spans="1:82" ht="30" x14ac:dyDescent="0.25">
      <c r="A30" s="2">
        <v>49</v>
      </c>
      <c r="B30" s="2" t="s">
        <v>81</v>
      </c>
      <c r="C30" s="2" t="s">
        <v>82</v>
      </c>
      <c r="D30" s="31" t="s">
        <v>104</v>
      </c>
      <c r="E30" s="32">
        <v>9</v>
      </c>
      <c r="F30" s="2" t="s">
        <v>27</v>
      </c>
      <c r="G30" s="2">
        <v>4</v>
      </c>
      <c r="H30" s="37" t="s">
        <v>9</v>
      </c>
      <c r="I30" s="9">
        <v>189454.68</v>
      </c>
      <c r="J30" s="10">
        <f t="shared" si="0"/>
        <v>118454.68</v>
      </c>
      <c r="K30" s="4">
        <f t="shared" si="1"/>
        <v>0.62524018936877146</v>
      </c>
      <c r="L30" s="28">
        <v>71000</v>
      </c>
      <c r="M30" s="28">
        <f t="shared" si="2"/>
        <v>639000</v>
      </c>
      <c r="N30" s="38">
        <f t="shared" si="48"/>
        <v>2556000</v>
      </c>
      <c r="O30" s="41">
        <v>69741.289999999994</v>
      </c>
      <c r="P30" s="13">
        <f t="shared" si="45"/>
        <v>14042.549999999996</v>
      </c>
      <c r="Q30" s="13">
        <f t="shared" si="4"/>
        <v>0.20135202546439845</v>
      </c>
      <c r="R30" s="28">
        <v>55698.74</v>
      </c>
      <c r="S30" s="13">
        <f t="shared" si="5"/>
        <v>501288.66</v>
      </c>
      <c r="T30" s="14">
        <f t="shared" si="6"/>
        <v>2005154.64</v>
      </c>
      <c r="U30" s="41">
        <v>189454.68</v>
      </c>
      <c r="V30" s="13">
        <f t="shared" si="7"/>
        <v>189454.68</v>
      </c>
      <c r="W30" s="26">
        <f t="shared" si="8"/>
        <v>1</v>
      </c>
      <c r="X30" s="13"/>
      <c r="Y30" s="13">
        <f t="shared" si="9"/>
        <v>0</v>
      </c>
      <c r="Z30" s="14">
        <f t="shared" si="10"/>
        <v>0</v>
      </c>
      <c r="AA30" s="45"/>
      <c r="AB30" s="13">
        <f t="shared" si="11"/>
        <v>0</v>
      </c>
      <c r="AC30" s="14">
        <f t="shared" si="12"/>
        <v>0</v>
      </c>
      <c r="AD30" s="45"/>
      <c r="AE30" s="13">
        <f t="shared" si="13"/>
        <v>0</v>
      </c>
      <c r="AF30" s="14">
        <f t="shared" si="14"/>
        <v>0</v>
      </c>
      <c r="AG30" s="45"/>
      <c r="AH30" s="13">
        <f t="shared" si="15"/>
        <v>0</v>
      </c>
      <c r="AI30" s="14">
        <f t="shared" si="16"/>
        <v>0</v>
      </c>
      <c r="AJ30" s="50"/>
      <c r="AK30" s="30">
        <f t="shared" si="17"/>
        <v>0</v>
      </c>
      <c r="AL30" s="51">
        <f t="shared" si="18"/>
        <v>0</v>
      </c>
      <c r="AM30" s="50"/>
      <c r="AN30" s="30">
        <f t="shared" si="19"/>
        <v>0</v>
      </c>
      <c r="AO30" s="35">
        <f t="shared" si="20"/>
        <v>0</v>
      </c>
      <c r="AP30" s="45"/>
      <c r="AQ30" s="13">
        <f t="shared" si="21"/>
        <v>0</v>
      </c>
      <c r="AR30" s="22">
        <f t="shared" si="22"/>
        <v>0</v>
      </c>
      <c r="AS30" s="45"/>
      <c r="AT30" s="13">
        <f t="shared" si="23"/>
        <v>0</v>
      </c>
      <c r="AU30" s="14">
        <f t="shared" si="24"/>
        <v>0</v>
      </c>
      <c r="AV30" s="43"/>
      <c r="AW30" s="13">
        <f t="shared" si="25"/>
        <v>0</v>
      </c>
      <c r="AX30" s="14">
        <f t="shared" si="26"/>
        <v>0</v>
      </c>
      <c r="AY30" s="45"/>
      <c r="AZ30" s="13">
        <f t="shared" si="27"/>
        <v>0</v>
      </c>
      <c r="BA30" s="22">
        <f t="shared" si="28"/>
        <v>0</v>
      </c>
      <c r="BB30" s="45"/>
      <c r="BC30" s="13">
        <f t="shared" si="29"/>
        <v>0</v>
      </c>
      <c r="BD30" s="14">
        <f t="shared" si="30"/>
        <v>0</v>
      </c>
      <c r="BE30" s="45"/>
      <c r="BF30" s="13">
        <f t="shared" si="31"/>
        <v>0</v>
      </c>
      <c r="BG30" s="22">
        <f t="shared" si="32"/>
        <v>0</v>
      </c>
      <c r="BH30" s="45"/>
      <c r="BI30" s="13">
        <f t="shared" si="33"/>
        <v>0</v>
      </c>
      <c r="BJ30" s="22">
        <f t="shared" si="34"/>
        <v>0</v>
      </c>
      <c r="BK30" s="45"/>
      <c r="BL30" s="13">
        <f t="shared" si="35"/>
        <v>0</v>
      </c>
      <c r="BM30" s="22">
        <f t="shared" si="36"/>
        <v>0</v>
      </c>
      <c r="BN30" s="45"/>
      <c r="BO30" s="13">
        <f t="shared" si="37"/>
        <v>0</v>
      </c>
      <c r="BP30" s="22">
        <f t="shared" si="38"/>
        <v>0</v>
      </c>
      <c r="BQ30" s="45"/>
      <c r="BR30" s="13">
        <f t="shared" si="39"/>
        <v>0</v>
      </c>
      <c r="BS30" s="22">
        <f t="shared" si="40"/>
        <v>0</v>
      </c>
      <c r="BT30" s="45"/>
      <c r="BU30" s="13">
        <f t="shared" si="41"/>
        <v>0</v>
      </c>
      <c r="BV30" s="14">
        <f t="shared" si="42"/>
        <v>0</v>
      </c>
      <c r="BW30" s="78"/>
      <c r="BX30" s="78"/>
      <c r="BY30" s="106">
        <f>AVERAGE(N30,T30)</f>
        <v>2280577.3199999998</v>
      </c>
      <c r="BZ30" s="95">
        <f>+BY30/4*1</f>
        <v>570144.32999999996</v>
      </c>
      <c r="CA30" s="95">
        <f>+BY30/4*3</f>
        <v>1710432.9899999998</v>
      </c>
      <c r="CB30" s="95">
        <f t="shared" si="43"/>
        <v>1764311.629185</v>
      </c>
      <c r="CC30" s="95">
        <v>0</v>
      </c>
      <c r="CD30" s="95">
        <f t="shared" si="44"/>
        <v>0</v>
      </c>
    </row>
    <row r="31" spans="1:82" hidden="1" x14ac:dyDescent="0.25">
      <c r="A31" s="2">
        <v>32</v>
      </c>
      <c r="B31" s="2" t="s">
        <v>63</v>
      </c>
      <c r="C31" s="2" t="s">
        <v>64</v>
      </c>
      <c r="D31" s="31" t="s">
        <v>100</v>
      </c>
      <c r="E31" s="32">
        <v>4</v>
      </c>
      <c r="F31" s="2" t="s">
        <v>9</v>
      </c>
      <c r="G31" s="2">
        <v>3</v>
      </c>
      <c r="H31" s="37" t="s">
        <v>9</v>
      </c>
      <c r="I31" s="23"/>
      <c r="J31" s="17">
        <f t="shared" si="0"/>
        <v>0</v>
      </c>
      <c r="K31" s="18" t="e">
        <f t="shared" si="1"/>
        <v>#DIV/0!</v>
      </c>
      <c r="L31" s="28"/>
      <c r="M31" s="28">
        <f t="shared" si="2"/>
        <v>0</v>
      </c>
      <c r="N31" s="38">
        <f t="shared" si="48"/>
        <v>0</v>
      </c>
      <c r="O31" s="41">
        <v>11442752.189999999</v>
      </c>
      <c r="P31" s="13">
        <f t="shared" si="45"/>
        <v>2752836.3899999987</v>
      </c>
      <c r="Q31" s="13">
        <f t="shared" si="4"/>
        <v>0.24057467506862079</v>
      </c>
      <c r="R31" s="28">
        <v>8689915.8000000007</v>
      </c>
      <c r="S31" s="13">
        <f t="shared" si="5"/>
        <v>34759663.200000003</v>
      </c>
      <c r="T31" s="14">
        <f t="shared" si="6"/>
        <v>104278989.60000001</v>
      </c>
      <c r="U31" s="41">
        <v>11985508.65</v>
      </c>
      <c r="V31" s="13">
        <f t="shared" si="7"/>
        <v>11985508.65</v>
      </c>
      <c r="W31" s="26">
        <f t="shared" si="8"/>
        <v>1</v>
      </c>
      <c r="X31" s="13"/>
      <c r="Y31" s="13">
        <f t="shared" si="9"/>
        <v>0</v>
      </c>
      <c r="Z31" s="14">
        <f t="shared" si="10"/>
        <v>0</v>
      </c>
      <c r="AA31" s="45"/>
      <c r="AB31" s="13">
        <f t="shared" si="11"/>
        <v>0</v>
      </c>
      <c r="AC31" s="14">
        <f t="shared" si="12"/>
        <v>0</v>
      </c>
      <c r="AD31" s="45">
        <v>7885331.8799999999</v>
      </c>
      <c r="AE31" s="13">
        <f t="shared" si="13"/>
        <v>31541327.52</v>
      </c>
      <c r="AF31" s="14">
        <f t="shared" si="14"/>
        <v>94623982.560000002</v>
      </c>
      <c r="AG31" s="45"/>
      <c r="AH31" s="13">
        <f t="shared" si="15"/>
        <v>0</v>
      </c>
      <c r="AI31" s="14">
        <f t="shared" si="16"/>
        <v>0</v>
      </c>
      <c r="AJ31" s="50"/>
      <c r="AK31" s="30">
        <f t="shared" si="17"/>
        <v>0</v>
      </c>
      <c r="AL31" s="51">
        <f t="shared" si="18"/>
        <v>0</v>
      </c>
      <c r="AM31" s="50">
        <v>9505595.5800000001</v>
      </c>
      <c r="AN31" s="30">
        <f t="shared" si="19"/>
        <v>38022382.32</v>
      </c>
      <c r="AO31" s="35">
        <f t="shared" si="20"/>
        <v>114067146.96000001</v>
      </c>
      <c r="AP31" s="45"/>
      <c r="AQ31" s="13">
        <f t="shared" si="21"/>
        <v>0</v>
      </c>
      <c r="AR31" s="22">
        <f t="shared" si="22"/>
        <v>0</v>
      </c>
      <c r="AS31" s="45"/>
      <c r="AT31" s="13">
        <f t="shared" si="23"/>
        <v>0</v>
      </c>
      <c r="AU31" s="14">
        <f t="shared" si="24"/>
        <v>0</v>
      </c>
      <c r="AV31" s="43"/>
      <c r="AW31" s="13">
        <f t="shared" si="25"/>
        <v>0</v>
      </c>
      <c r="AX31" s="14">
        <f t="shared" si="26"/>
        <v>0</v>
      </c>
      <c r="AY31" s="45"/>
      <c r="AZ31" s="13">
        <f t="shared" si="27"/>
        <v>0</v>
      </c>
      <c r="BA31" s="22">
        <f t="shared" si="28"/>
        <v>0</v>
      </c>
      <c r="BB31" s="45"/>
      <c r="BC31" s="13">
        <f t="shared" si="29"/>
        <v>0</v>
      </c>
      <c r="BD31" s="14">
        <f t="shared" si="30"/>
        <v>0</v>
      </c>
      <c r="BE31" s="45"/>
      <c r="BF31" s="13">
        <f t="shared" si="31"/>
        <v>0</v>
      </c>
      <c r="BG31" s="22">
        <f t="shared" si="32"/>
        <v>0</v>
      </c>
      <c r="BH31" s="45"/>
      <c r="BI31" s="13">
        <f t="shared" si="33"/>
        <v>0</v>
      </c>
      <c r="BJ31" s="22">
        <f t="shared" si="34"/>
        <v>0</v>
      </c>
      <c r="BK31" s="45"/>
      <c r="BL31" s="13">
        <f t="shared" si="35"/>
        <v>0</v>
      </c>
      <c r="BM31" s="22">
        <f t="shared" si="36"/>
        <v>0</v>
      </c>
      <c r="BN31" s="45"/>
      <c r="BO31" s="13">
        <f t="shared" si="37"/>
        <v>0</v>
      </c>
      <c r="BP31" s="22">
        <f t="shared" si="38"/>
        <v>0</v>
      </c>
      <c r="BQ31" s="45"/>
      <c r="BR31" s="13">
        <f t="shared" si="39"/>
        <v>0</v>
      </c>
      <c r="BS31" s="22">
        <f t="shared" si="40"/>
        <v>0</v>
      </c>
      <c r="BT31" s="45"/>
      <c r="BU31" s="13">
        <f t="shared" si="41"/>
        <v>0</v>
      </c>
      <c r="BV31" s="14">
        <f t="shared" si="42"/>
        <v>0</v>
      </c>
      <c r="BW31" s="78"/>
      <c r="BX31" s="78"/>
      <c r="BY31" s="106">
        <f>AVERAGE(T31,AF31,AO31)</f>
        <v>104323373.04000001</v>
      </c>
      <c r="BZ31" s="95">
        <f>+BY31</f>
        <v>104323373.04000001</v>
      </c>
      <c r="CA31" s="95">
        <v>0</v>
      </c>
      <c r="CB31" s="95">
        <f t="shared" si="43"/>
        <v>0</v>
      </c>
      <c r="CC31" s="95">
        <v>0</v>
      </c>
      <c r="CD31" s="95">
        <f t="shared" si="44"/>
        <v>0</v>
      </c>
    </row>
    <row r="32" spans="1:82" hidden="1" x14ac:dyDescent="0.25">
      <c r="A32" s="2">
        <v>33</v>
      </c>
      <c r="B32" s="2" t="s">
        <v>63</v>
      </c>
      <c r="C32" s="2" t="s">
        <v>64</v>
      </c>
      <c r="D32" s="31" t="s">
        <v>100</v>
      </c>
      <c r="E32" s="32">
        <v>3</v>
      </c>
      <c r="F32" s="2" t="s">
        <v>9</v>
      </c>
      <c r="G32" s="2">
        <v>4</v>
      </c>
      <c r="H32" s="37" t="s">
        <v>9</v>
      </c>
      <c r="I32" s="23"/>
      <c r="J32" s="17">
        <f t="shared" si="0"/>
        <v>0</v>
      </c>
      <c r="K32" s="18" t="e">
        <f t="shared" si="1"/>
        <v>#DIV/0!</v>
      </c>
      <c r="L32" s="28"/>
      <c r="M32" s="28">
        <f t="shared" si="2"/>
        <v>0</v>
      </c>
      <c r="N32" s="38">
        <f t="shared" si="48"/>
        <v>0</v>
      </c>
      <c r="O32" s="41">
        <v>11442752.189999999</v>
      </c>
      <c r="P32" s="13">
        <f t="shared" si="45"/>
        <v>2752836.3899999987</v>
      </c>
      <c r="Q32" s="13">
        <f t="shared" si="4"/>
        <v>0.24057467506862079</v>
      </c>
      <c r="R32" s="28">
        <v>8689915.8000000007</v>
      </c>
      <c r="S32" s="13">
        <f t="shared" si="5"/>
        <v>26069747.400000002</v>
      </c>
      <c r="T32" s="14">
        <f t="shared" si="6"/>
        <v>104278989.60000001</v>
      </c>
      <c r="U32" s="41">
        <v>11985508.65</v>
      </c>
      <c r="V32" s="13">
        <f t="shared" si="7"/>
        <v>11985508.65</v>
      </c>
      <c r="W32" s="26">
        <f t="shared" si="8"/>
        <v>1</v>
      </c>
      <c r="X32" s="13"/>
      <c r="Y32" s="13">
        <f t="shared" si="9"/>
        <v>0</v>
      </c>
      <c r="Z32" s="14">
        <f t="shared" si="10"/>
        <v>0</v>
      </c>
      <c r="AA32" s="45"/>
      <c r="AB32" s="13">
        <f t="shared" si="11"/>
        <v>0</v>
      </c>
      <c r="AC32" s="14">
        <f t="shared" si="12"/>
        <v>0</v>
      </c>
      <c r="AD32" s="45">
        <v>7885331.8799999999</v>
      </c>
      <c r="AE32" s="13">
        <f t="shared" si="13"/>
        <v>23655995.640000001</v>
      </c>
      <c r="AF32" s="14">
        <f t="shared" si="14"/>
        <v>94623982.560000002</v>
      </c>
      <c r="AG32" s="45"/>
      <c r="AH32" s="13">
        <f t="shared" si="15"/>
        <v>0</v>
      </c>
      <c r="AI32" s="14">
        <f t="shared" si="16"/>
        <v>0</v>
      </c>
      <c r="AJ32" s="50"/>
      <c r="AK32" s="30">
        <f t="shared" si="17"/>
        <v>0</v>
      </c>
      <c r="AL32" s="51">
        <f t="shared" si="18"/>
        <v>0</v>
      </c>
      <c r="AM32" s="50">
        <v>9505595.5800000001</v>
      </c>
      <c r="AN32" s="30">
        <f t="shared" si="19"/>
        <v>28516786.740000002</v>
      </c>
      <c r="AO32" s="35">
        <f t="shared" si="20"/>
        <v>114067146.96000001</v>
      </c>
      <c r="AP32" s="45"/>
      <c r="AQ32" s="13">
        <f t="shared" si="21"/>
        <v>0</v>
      </c>
      <c r="AR32" s="22">
        <f t="shared" si="22"/>
        <v>0</v>
      </c>
      <c r="AS32" s="45"/>
      <c r="AT32" s="13">
        <f t="shared" si="23"/>
        <v>0</v>
      </c>
      <c r="AU32" s="14">
        <f t="shared" si="24"/>
        <v>0</v>
      </c>
      <c r="AV32" s="43"/>
      <c r="AW32" s="13">
        <f t="shared" si="25"/>
        <v>0</v>
      </c>
      <c r="AX32" s="14">
        <f t="shared" si="26"/>
        <v>0</v>
      </c>
      <c r="AY32" s="45"/>
      <c r="AZ32" s="13">
        <f t="shared" si="27"/>
        <v>0</v>
      </c>
      <c r="BA32" s="22">
        <f t="shared" si="28"/>
        <v>0</v>
      </c>
      <c r="BB32" s="45"/>
      <c r="BC32" s="13">
        <f t="shared" si="29"/>
        <v>0</v>
      </c>
      <c r="BD32" s="14">
        <f t="shared" si="30"/>
        <v>0</v>
      </c>
      <c r="BE32" s="45"/>
      <c r="BF32" s="13">
        <f t="shared" si="31"/>
        <v>0</v>
      </c>
      <c r="BG32" s="22">
        <f t="shared" si="32"/>
        <v>0</v>
      </c>
      <c r="BH32" s="45"/>
      <c r="BI32" s="13">
        <f t="shared" si="33"/>
        <v>0</v>
      </c>
      <c r="BJ32" s="22">
        <f t="shared" si="34"/>
        <v>0</v>
      </c>
      <c r="BK32" s="45"/>
      <c r="BL32" s="13">
        <f t="shared" si="35"/>
        <v>0</v>
      </c>
      <c r="BM32" s="22">
        <f t="shared" si="36"/>
        <v>0</v>
      </c>
      <c r="BN32" s="45"/>
      <c r="BO32" s="13">
        <f t="shared" si="37"/>
        <v>0</v>
      </c>
      <c r="BP32" s="22">
        <f t="shared" si="38"/>
        <v>0</v>
      </c>
      <c r="BQ32" s="45"/>
      <c r="BR32" s="13">
        <f t="shared" si="39"/>
        <v>0</v>
      </c>
      <c r="BS32" s="22">
        <f t="shared" si="40"/>
        <v>0</v>
      </c>
      <c r="BT32" s="45"/>
      <c r="BU32" s="13">
        <f t="shared" si="41"/>
        <v>0</v>
      </c>
      <c r="BV32" s="14">
        <f t="shared" si="42"/>
        <v>0</v>
      </c>
      <c r="BW32" s="78"/>
      <c r="BX32" s="78"/>
      <c r="BY32" s="106">
        <f>AVERAGE(T32,AF32,AO32)</f>
        <v>104323373.04000001</v>
      </c>
      <c r="BZ32" s="95">
        <f>+BY32/4*1</f>
        <v>26080843.260000002</v>
      </c>
      <c r="CA32" s="95">
        <f>+BY32/4*3</f>
        <v>78242529.780000001</v>
      </c>
      <c r="CB32" s="95">
        <f t="shared" si="43"/>
        <v>80707169.46807</v>
      </c>
      <c r="CC32" s="95"/>
      <c r="CD32" s="95">
        <f t="shared" si="44"/>
        <v>0</v>
      </c>
    </row>
    <row r="33" spans="1:82" hidden="1" x14ac:dyDescent="0.25">
      <c r="A33" s="2">
        <v>34</v>
      </c>
      <c r="B33" s="2" t="s">
        <v>63</v>
      </c>
      <c r="C33" s="2" t="s">
        <v>64</v>
      </c>
      <c r="D33" s="31" t="s">
        <v>100</v>
      </c>
      <c r="E33" s="32">
        <v>2</v>
      </c>
      <c r="F33" s="2" t="s">
        <v>9</v>
      </c>
      <c r="G33" s="2">
        <v>21</v>
      </c>
      <c r="H33" s="37" t="s">
        <v>9</v>
      </c>
      <c r="I33" s="23"/>
      <c r="J33" s="19">
        <f t="shared" si="0"/>
        <v>0</v>
      </c>
      <c r="K33" s="18" t="e">
        <f t="shared" si="1"/>
        <v>#DIV/0!</v>
      </c>
      <c r="L33" s="28"/>
      <c r="M33" s="28">
        <f t="shared" si="2"/>
        <v>0</v>
      </c>
      <c r="N33" s="38">
        <f t="shared" si="48"/>
        <v>0</v>
      </c>
      <c r="O33" s="41">
        <v>11442752.189999999</v>
      </c>
      <c r="P33" s="13">
        <f t="shared" si="45"/>
        <v>2752836.3899999987</v>
      </c>
      <c r="Q33" s="13">
        <f t="shared" si="4"/>
        <v>0.24057467506862079</v>
      </c>
      <c r="R33" s="28">
        <v>8689915.8000000007</v>
      </c>
      <c r="S33" s="13">
        <f t="shared" si="5"/>
        <v>17379831.600000001</v>
      </c>
      <c r="T33" s="14">
        <f t="shared" si="6"/>
        <v>364976463.60000002</v>
      </c>
      <c r="U33" s="41">
        <v>11985508.65</v>
      </c>
      <c r="V33" s="13">
        <f t="shared" si="7"/>
        <v>11985508.65</v>
      </c>
      <c r="W33" s="26">
        <f t="shared" si="8"/>
        <v>1</v>
      </c>
      <c r="X33" s="13"/>
      <c r="Y33" s="13">
        <f t="shared" si="9"/>
        <v>0</v>
      </c>
      <c r="Z33" s="14">
        <f t="shared" si="10"/>
        <v>0</v>
      </c>
      <c r="AA33" s="45"/>
      <c r="AB33" s="13">
        <f t="shared" si="11"/>
        <v>0</v>
      </c>
      <c r="AC33" s="14">
        <f t="shared" si="12"/>
        <v>0</v>
      </c>
      <c r="AD33" s="45">
        <v>7885331.8799999999</v>
      </c>
      <c r="AE33" s="13">
        <f t="shared" si="13"/>
        <v>15770663.76</v>
      </c>
      <c r="AF33" s="14">
        <f t="shared" si="14"/>
        <v>331183938.95999998</v>
      </c>
      <c r="AG33" s="45"/>
      <c r="AH33" s="13">
        <f t="shared" si="15"/>
        <v>0</v>
      </c>
      <c r="AI33" s="14">
        <f t="shared" si="16"/>
        <v>0</v>
      </c>
      <c r="AJ33" s="50"/>
      <c r="AK33" s="30">
        <f t="shared" si="17"/>
        <v>0</v>
      </c>
      <c r="AL33" s="51">
        <f t="shared" si="18"/>
        <v>0</v>
      </c>
      <c r="AM33" s="50">
        <v>9505595.5800000001</v>
      </c>
      <c r="AN33" s="30">
        <f t="shared" si="19"/>
        <v>19011191.16</v>
      </c>
      <c r="AO33" s="35">
        <f t="shared" si="20"/>
        <v>399235014.36000001</v>
      </c>
      <c r="AP33" s="45"/>
      <c r="AQ33" s="13">
        <f t="shared" si="21"/>
        <v>0</v>
      </c>
      <c r="AR33" s="22">
        <f t="shared" si="22"/>
        <v>0</v>
      </c>
      <c r="AS33" s="45"/>
      <c r="AT33" s="13">
        <f t="shared" si="23"/>
        <v>0</v>
      </c>
      <c r="AU33" s="14">
        <f t="shared" si="24"/>
        <v>0</v>
      </c>
      <c r="AV33" s="43"/>
      <c r="AW33" s="13">
        <f t="shared" si="25"/>
        <v>0</v>
      </c>
      <c r="AX33" s="14">
        <f t="shared" si="26"/>
        <v>0</v>
      </c>
      <c r="AY33" s="45"/>
      <c r="AZ33" s="13">
        <f t="shared" si="27"/>
        <v>0</v>
      </c>
      <c r="BA33" s="22">
        <f t="shared" si="28"/>
        <v>0</v>
      </c>
      <c r="BB33" s="45"/>
      <c r="BC33" s="13">
        <f t="shared" si="29"/>
        <v>0</v>
      </c>
      <c r="BD33" s="14">
        <f t="shared" si="30"/>
        <v>0</v>
      </c>
      <c r="BE33" s="45"/>
      <c r="BF33" s="13">
        <f t="shared" si="31"/>
        <v>0</v>
      </c>
      <c r="BG33" s="22">
        <f t="shared" si="32"/>
        <v>0</v>
      </c>
      <c r="BH33" s="45"/>
      <c r="BI33" s="13">
        <f t="shared" si="33"/>
        <v>0</v>
      </c>
      <c r="BJ33" s="22">
        <f t="shared" si="34"/>
        <v>0</v>
      </c>
      <c r="BK33" s="45"/>
      <c r="BL33" s="13">
        <f t="shared" si="35"/>
        <v>0</v>
      </c>
      <c r="BM33" s="22">
        <f t="shared" si="36"/>
        <v>0</v>
      </c>
      <c r="BN33" s="45"/>
      <c r="BO33" s="13">
        <f t="shared" si="37"/>
        <v>0</v>
      </c>
      <c r="BP33" s="22">
        <f t="shared" si="38"/>
        <v>0</v>
      </c>
      <c r="BQ33" s="45"/>
      <c r="BR33" s="13">
        <f t="shared" si="39"/>
        <v>0</v>
      </c>
      <c r="BS33" s="22">
        <f t="shared" si="40"/>
        <v>0</v>
      </c>
      <c r="BT33" s="45"/>
      <c r="BU33" s="13">
        <f t="shared" si="41"/>
        <v>0</v>
      </c>
      <c r="BV33" s="14">
        <f t="shared" si="42"/>
        <v>0</v>
      </c>
      <c r="BW33" s="78"/>
      <c r="BX33" s="78"/>
      <c r="BY33" s="106">
        <f>AVERAGE(T33,AF33,AO33)</f>
        <v>365131805.64000005</v>
      </c>
      <c r="BZ33" s="95"/>
      <c r="CA33" s="95">
        <f>+BY33/21*9</f>
        <v>156485059.56000003</v>
      </c>
      <c r="CB33" s="95">
        <f t="shared" si="43"/>
        <v>161414338.93614006</v>
      </c>
      <c r="CC33" s="95">
        <f>+BY33/21*12</f>
        <v>208646746.08000004</v>
      </c>
      <c r="CD33" s="95">
        <f t="shared" si="44"/>
        <v>221675692.13896567</v>
      </c>
    </row>
    <row r="34" spans="1:82" hidden="1" x14ac:dyDescent="0.25">
      <c r="A34" s="2">
        <v>35</v>
      </c>
      <c r="B34" s="2" t="s">
        <v>65</v>
      </c>
      <c r="C34" s="2" t="s">
        <v>66</v>
      </c>
      <c r="D34" s="31" t="s">
        <v>100</v>
      </c>
      <c r="E34" s="32">
        <v>4</v>
      </c>
      <c r="F34" s="2" t="s">
        <v>9</v>
      </c>
      <c r="G34" s="2">
        <v>3</v>
      </c>
      <c r="H34" s="37" t="s">
        <v>9</v>
      </c>
      <c r="I34" s="9"/>
      <c r="J34" s="10">
        <f t="shared" si="0"/>
        <v>0</v>
      </c>
      <c r="K34" s="4" t="e">
        <f t="shared" si="1"/>
        <v>#DIV/0!</v>
      </c>
      <c r="L34" s="28"/>
      <c r="M34" s="28">
        <f t="shared" si="2"/>
        <v>0</v>
      </c>
      <c r="N34" s="38">
        <f t="shared" si="48"/>
        <v>0</v>
      </c>
      <c r="O34" s="41">
        <v>10196056.65</v>
      </c>
      <c r="P34" s="13">
        <f t="shared" si="45"/>
        <v>2353897.08</v>
      </c>
      <c r="Q34" s="13">
        <f t="shared" si="4"/>
        <v>0.23086347602825452</v>
      </c>
      <c r="R34" s="28">
        <v>7842159.5700000003</v>
      </c>
      <c r="S34" s="13">
        <f t="shared" si="5"/>
        <v>31368638.280000001</v>
      </c>
      <c r="T34" s="14">
        <f t="shared" si="6"/>
        <v>94105914.840000004</v>
      </c>
      <c r="U34" s="41">
        <v>10732202.310000001</v>
      </c>
      <c r="V34" s="13">
        <f t="shared" si="7"/>
        <v>10732202.310000001</v>
      </c>
      <c r="W34" s="26">
        <f t="shared" si="8"/>
        <v>1</v>
      </c>
      <c r="X34" s="13"/>
      <c r="Y34" s="13">
        <f t="shared" si="9"/>
        <v>0</v>
      </c>
      <c r="Z34" s="14">
        <f t="shared" si="10"/>
        <v>0</v>
      </c>
      <c r="AA34" s="45"/>
      <c r="AB34" s="13">
        <f t="shared" si="11"/>
        <v>0</v>
      </c>
      <c r="AC34" s="14">
        <f t="shared" si="12"/>
        <v>0</v>
      </c>
      <c r="AD34" s="45"/>
      <c r="AE34" s="13">
        <f t="shared" si="13"/>
        <v>0</v>
      </c>
      <c r="AF34" s="14">
        <f t="shared" si="14"/>
        <v>0</v>
      </c>
      <c r="AG34" s="45"/>
      <c r="AH34" s="13">
        <f t="shared" si="15"/>
        <v>0</v>
      </c>
      <c r="AI34" s="14">
        <f t="shared" si="16"/>
        <v>0</v>
      </c>
      <c r="AJ34" s="50"/>
      <c r="AK34" s="30">
        <f t="shared" si="17"/>
        <v>0</v>
      </c>
      <c r="AL34" s="51">
        <f t="shared" si="18"/>
        <v>0</v>
      </c>
      <c r="AM34" s="46">
        <v>8494000</v>
      </c>
      <c r="AN34" s="30">
        <f t="shared" si="19"/>
        <v>33976000</v>
      </c>
      <c r="AO34" s="35">
        <f t="shared" si="20"/>
        <v>101928000</v>
      </c>
      <c r="AP34" s="45"/>
      <c r="AQ34" s="13">
        <f t="shared" si="21"/>
        <v>0</v>
      </c>
      <c r="AR34" s="22">
        <f t="shared" si="22"/>
        <v>0</v>
      </c>
      <c r="AS34" s="45"/>
      <c r="AT34" s="13">
        <f t="shared" si="23"/>
        <v>0</v>
      </c>
      <c r="AU34" s="14">
        <f t="shared" si="24"/>
        <v>0</v>
      </c>
      <c r="AV34" s="43"/>
      <c r="AW34" s="13">
        <f t="shared" si="25"/>
        <v>0</v>
      </c>
      <c r="AX34" s="14">
        <f t="shared" si="26"/>
        <v>0</v>
      </c>
      <c r="AY34" s="45"/>
      <c r="AZ34" s="13">
        <f t="shared" si="27"/>
        <v>0</v>
      </c>
      <c r="BA34" s="22">
        <f t="shared" si="28"/>
        <v>0</v>
      </c>
      <c r="BB34" s="45"/>
      <c r="BC34" s="13">
        <f t="shared" si="29"/>
        <v>0</v>
      </c>
      <c r="BD34" s="14">
        <f t="shared" si="30"/>
        <v>0</v>
      </c>
      <c r="BE34" s="45"/>
      <c r="BF34" s="13">
        <f t="shared" si="31"/>
        <v>0</v>
      </c>
      <c r="BG34" s="22">
        <f t="shared" si="32"/>
        <v>0</v>
      </c>
      <c r="BH34" s="45"/>
      <c r="BI34" s="13">
        <f t="shared" si="33"/>
        <v>0</v>
      </c>
      <c r="BJ34" s="22">
        <f t="shared" si="34"/>
        <v>0</v>
      </c>
      <c r="BK34" s="45"/>
      <c r="BL34" s="13">
        <f t="shared" si="35"/>
        <v>0</v>
      </c>
      <c r="BM34" s="22">
        <f t="shared" si="36"/>
        <v>0</v>
      </c>
      <c r="BN34" s="45"/>
      <c r="BO34" s="13">
        <f t="shared" si="37"/>
        <v>0</v>
      </c>
      <c r="BP34" s="22">
        <f t="shared" si="38"/>
        <v>0</v>
      </c>
      <c r="BQ34" s="45"/>
      <c r="BR34" s="13">
        <f t="shared" si="39"/>
        <v>0</v>
      </c>
      <c r="BS34" s="22">
        <f t="shared" si="40"/>
        <v>0</v>
      </c>
      <c r="BT34" s="45"/>
      <c r="BU34" s="13">
        <f t="shared" si="41"/>
        <v>0</v>
      </c>
      <c r="BV34" s="14">
        <f t="shared" si="42"/>
        <v>0</v>
      </c>
      <c r="BW34" s="78"/>
      <c r="BX34" s="78"/>
      <c r="BY34" s="106">
        <f>AVERAGE(T34,AO34)</f>
        <v>98016957.420000002</v>
      </c>
      <c r="BZ34" s="95">
        <f>+BY34</f>
        <v>98016957.420000002</v>
      </c>
      <c r="CA34" s="95">
        <v>0</v>
      </c>
      <c r="CB34" s="95">
        <f t="shared" si="43"/>
        <v>0</v>
      </c>
      <c r="CC34" s="95">
        <v>0</v>
      </c>
      <c r="CD34" s="95">
        <f t="shared" si="44"/>
        <v>0</v>
      </c>
    </row>
    <row r="35" spans="1:82" hidden="1" x14ac:dyDescent="0.25">
      <c r="A35" s="2">
        <v>36</v>
      </c>
      <c r="B35" s="2" t="s">
        <v>65</v>
      </c>
      <c r="C35" s="2" t="s">
        <v>66</v>
      </c>
      <c r="D35" s="31" t="s">
        <v>100</v>
      </c>
      <c r="E35" s="32">
        <v>3</v>
      </c>
      <c r="F35" s="2" t="s">
        <v>9</v>
      </c>
      <c r="G35" s="2">
        <v>4</v>
      </c>
      <c r="H35" s="37" t="s">
        <v>9</v>
      </c>
      <c r="I35" s="9"/>
      <c r="J35" s="10">
        <f t="shared" si="0"/>
        <v>0</v>
      </c>
      <c r="K35" s="4" t="e">
        <f t="shared" si="1"/>
        <v>#DIV/0!</v>
      </c>
      <c r="L35" s="28"/>
      <c r="M35" s="28">
        <f t="shared" si="2"/>
        <v>0</v>
      </c>
      <c r="N35" s="38">
        <f t="shared" si="48"/>
        <v>0</v>
      </c>
      <c r="O35" s="41">
        <v>10196056.65</v>
      </c>
      <c r="P35" s="13">
        <f t="shared" si="45"/>
        <v>2353897.08</v>
      </c>
      <c r="Q35" s="13">
        <f t="shared" si="4"/>
        <v>0.23086347602825452</v>
      </c>
      <c r="R35" s="28">
        <v>7842159.5700000003</v>
      </c>
      <c r="S35" s="13">
        <f t="shared" si="5"/>
        <v>23526478.710000001</v>
      </c>
      <c r="T35" s="14">
        <f t="shared" si="6"/>
        <v>94105914.840000004</v>
      </c>
      <c r="U35" s="41">
        <v>10732202.310000001</v>
      </c>
      <c r="V35" s="13">
        <f t="shared" si="7"/>
        <v>10732202.310000001</v>
      </c>
      <c r="W35" s="26">
        <f t="shared" si="8"/>
        <v>1</v>
      </c>
      <c r="X35" s="13"/>
      <c r="Y35" s="13">
        <f t="shared" si="9"/>
        <v>0</v>
      </c>
      <c r="Z35" s="14">
        <f t="shared" si="10"/>
        <v>0</v>
      </c>
      <c r="AA35" s="45"/>
      <c r="AB35" s="13">
        <f t="shared" si="11"/>
        <v>0</v>
      </c>
      <c r="AC35" s="14">
        <f t="shared" si="12"/>
        <v>0</v>
      </c>
      <c r="AD35" s="45"/>
      <c r="AE35" s="13">
        <f t="shared" si="13"/>
        <v>0</v>
      </c>
      <c r="AF35" s="14">
        <f t="shared" si="14"/>
        <v>0</v>
      </c>
      <c r="AG35" s="45"/>
      <c r="AH35" s="13">
        <f t="shared" si="15"/>
        <v>0</v>
      </c>
      <c r="AI35" s="14">
        <f t="shared" si="16"/>
        <v>0</v>
      </c>
      <c r="AJ35" s="50"/>
      <c r="AK35" s="30">
        <f t="shared" si="17"/>
        <v>0</v>
      </c>
      <c r="AL35" s="51">
        <f t="shared" si="18"/>
        <v>0</v>
      </c>
      <c r="AM35" s="46">
        <v>8494000</v>
      </c>
      <c r="AN35" s="30">
        <f t="shared" si="19"/>
        <v>25482000</v>
      </c>
      <c r="AO35" s="35">
        <f t="shared" si="20"/>
        <v>101928000</v>
      </c>
      <c r="AP35" s="45"/>
      <c r="AQ35" s="13">
        <f t="shared" si="21"/>
        <v>0</v>
      </c>
      <c r="AR35" s="22">
        <f t="shared" si="22"/>
        <v>0</v>
      </c>
      <c r="AS35" s="45"/>
      <c r="AT35" s="13">
        <f t="shared" si="23"/>
        <v>0</v>
      </c>
      <c r="AU35" s="14">
        <f t="shared" si="24"/>
        <v>0</v>
      </c>
      <c r="AV35" s="43"/>
      <c r="AW35" s="13">
        <f t="shared" si="25"/>
        <v>0</v>
      </c>
      <c r="AX35" s="14">
        <f t="shared" si="26"/>
        <v>0</v>
      </c>
      <c r="AY35" s="45"/>
      <c r="AZ35" s="13">
        <f t="shared" si="27"/>
        <v>0</v>
      </c>
      <c r="BA35" s="22">
        <f t="shared" si="28"/>
        <v>0</v>
      </c>
      <c r="BB35" s="45"/>
      <c r="BC35" s="13">
        <f t="shared" si="29"/>
        <v>0</v>
      </c>
      <c r="BD35" s="14">
        <f t="shared" si="30"/>
        <v>0</v>
      </c>
      <c r="BE35" s="45"/>
      <c r="BF35" s="13">
        <f t="shared" si="31"/>
        <v>0</v>
      </c>
      <c r="BG35" s="22">
        <f t="shared" si="32"/>
        <v>0</v>
      </c>
      <c r="BH35" s="45"/>
      <c r="BI35" s="13">
        <f t="shared" si="33"/>
        <v>0</v>
      </c>
      <c r="BJ35" s="22">
        <f t="shared" si="34"/>
        <v>0</v>
      </c>
      <c r="BK35" s="45"/>
      <c r="BL35" s="13">
        <f t="shared" si="35"/>
        <v>0</v>
      </c>
      <c r="BM35" s="22">
        <f t="shared" si="36"/>
        <v>0</v>
      </c>
      <c r="BN35" s="45"/>
      <c r="BO35" s="13">
        <f t="shared" si="37"/>
        <v>0</v>
      </c>
      <c r="BP35" s="22">
        <f t="shared" si="38"/>
        <v>0</v>
      </c>
      <c r="BQ35" s="45"/>
      <c r="BR35" s="13">
        <f t="shared" si="39"/>
        <v>0</v>
      </c>
      <c r="BS35" s="22">
        <f t="shared" si="40"/>
        <v>0</v>
      </c>
      <c r="BT35" s="45"/>
      <c r="BU35" s="13">
        <f t="shared" si="41"/>
        <v>0</v>
      </c>
      <c r="BV35" s="14">
        <f t="shared" si="42"/>
        <v>0</v>
      </c>
      <c r="BW35" s="78"/>
      <c r="BX35" s="78"/>
      <c r="BY35" s="106">
        <f>AVERAGE(T35,AO35)</f>
        <v>98016957.420000002</v>
      </c>
      <c r="BZ35" s="95">
        <f>+BY35/4*1</f>
        <v>24504239.355</v>
      </c>
      <c r="CA35" s="95">
        <f>+BY35/4*3</f>
        <v>73512718.064999998</v>
      </c>
      <c r="CB35" s="95">
        <f t="shared" si="43"/>
        <v>75828368.684047505</v>
      </c>
      <c r="CC35" s="95"/>
      <c r="CD35" s="95">
        <f t="shared" si="44"/>
        <v>0</v>
      </c>
    </row>
    <row r="36" spans="1:82" hidden="1" x14ac:dyDescent="0.25">
      <c r="A36" s="2">
        <v>37</v>
      </c>
      <c r="B36" s="2" t="s">
        <v>65</v>
      </c>
      <c r="C36" s="2" t="s">
        <v>66</v>
      </c>
      <c r="D36" s="31" t="s">
        <v>100</v>
      </c>
      <c r="E36" s="32">
        <v>2</v>
      </c>
      <c r="F36" s="2" t="s">
        <v>9</v>
      </c>
      <c r="G36" s="2">
        <v>21</v>
      </c>
      <c r="H36" s="37" t="s">
        <v>9</v>
      </c>
      <c r="I36" s="9"/>
      <c r="J36" s="10">
        <f t="shared" ref="J36:J55" si="49">+I36-L36</f>
        <v>0</v>
      </c>
      <c r="K36" s="4" t="e">
        <f t="shared" ref="K36:K55" si="50">+J36/I36</f>
        <v>#DIV/0!</v>
      </c>
      <c r="L36" s="28"/>
      <c r="M36" s="28">
        <f t="shared" ref="M36:M55" si="51">+L36*E36</f>
        <v>0</v>
      </c>
      <c r="N36" s="38">
        <f t="shared" si="48"/>
        <v>0</v>
      </c>
      <c r="O36" s="41">
        <v>10196056.65</v>
      </c>
      <c r="P36" s="13">
        <f t="shared" si="45"/>
        <v>2353897.08</v>
      </c>
      <c r="Q36" s="13">
        <f t="shared" ref="Q36:Q55" si="52">+P36/O36</f>
        <v>0.23086347602825452</v>
      </c>
      <c r="R36" s="28">
        <v>7842159.5700000003</v>
      </c>
      <c r="S36" s="13">
        <f t="shared" ref="S36:S55" si="53">+R36*E36</f>
        <v>15684319.140000001</v>
      </c>
      <c r="T36" s="14">
        <f t="shared" ref="T36:T55" si="54">+S36*G36</f>
        <v>329370701.94</v>
      </c>
      <c r="U36" s="41">
        <v>10732202.310000001</v>
      </c>
      <c r="V36" s="13">
        <f t="shared" ref="V36:V55" si="55">+U36-X36</f>
        <v>10732202.310000001</v>
      </c>
      <c r="W36" s="26">
        <f t="shared" ref="W36:W55" si="56">+V36/U36</f>
        <v>1</v>
      </c>
      <c r="X36" s="13"/>
      <c r="Y36" s="13">
        <f t="shared" ref="Y36:Y55" si="57">+X36*E36</f>
        <v>0</v>
      </c>
      <c r="Z36" s="14">
        <f t="shared" ref="Z36:Z55" si="58">+Y36*G36</f>
        <v>0</v>
      </c>
      <c r="AA36" s="45"/>
      <c r="AB36" s="13">
        <f t="shared" ref="AB36:AB55" si="59">+AA36*E36</f>
        <v>0</v>
      </c>
      <c r="AC36" s="14">
        <f t="shared" ref="AC36:AC55" si="60">+AB36*G36</f>
        <v>0</v>
      </c>
      <c r="AD36" s="45"/>
      <c r="AE36" s="13">
        <f t="shared" ref="AE36:AE55" si="61">+AD36*E36</f>
        <v>0</v>
      </c>
      <c r="AF36" s="14">
        <f t="shared" ref="AF36:AF55" si="62">+AE36*G36</f>
        <v>0</v>
      </c>
      <c r="AG36" s="45"/>
      <c r="AH36" s="13">
        <f t="shared" ref="AH36:AH55" si="63">+AG36*E36</f>
        <v>0</v>
      </c>
      <c r="AI36" s="14">
        <f t="shared" ref="AI36:AI55" si="64">+AH36*G36</f>
        <v>0</v>
      </c>
      <c r="AJ36" s="50"/>
      <c r="AK36" s="30">
        <f t="shared" ref="AK36:AK55" si="65">+AJ36*E36</f>
        <v>0</v>
      </c>
      <c r="AL36" s="51">
        <f t="shared" ref="AL36:AL55" si="66">+AK36*G36</f>
        <v>0</v>
      </c>
      <c r="AM36" s="46">
        <v>8494000</v>
      </c>
      <c r="AN36" s="30">
        <f t="shared" ref="AN36:AN55" si="67">+AM36*E36</f>
        <v>16988000</v>
      </c>
      <c r="AO36" s="35">
        <f t="shared" ref="AO36:AO55" si="68">+AN36*G36</f>
        <v>356748000</v>
      </c>
      <c r="AP36" s="45"/>
      <c r="AQ36" s="13">
        <f t="shared" ref="AQ36:AQ55" si="69">+AP36*E36</f>
        <v>0</v>
      </c>
      <c r="AR36" s="22">
        <f t="shared" ref="AR36:AR55" si="70">+AQ36*G36</f>
        <v>0</v>
      </c>
      <c r="AS36" s="45"/>
      <c r="AT36" s="13">
        <f t="shared" ref="AT36:AT55" si="71">+AS36*E36</f>
        <v>0</v>
      </c>
      <c r="AU36" s="14">
        <f t="shared" ref="AU36:AU55" si="72">+AT36*G36</f>
        <v>0</v>
      </c>
      <c r="AV36" s="43"/>
      <c r="AW36" s="13">
        <f t="shared" ref="AW36:AW55" si="73">+AV36*E36</f>
        <v>0</v>
      </c>
      <c r="AX36" s="14">
        <f t="shared" ref="AX36:AX55" si="74">+AW36*G36</f>
        <v>0</v>
      </c>
      <c r="AY36" s="45"/>
      <c r="AZ36" s="13">
        <f t="shared" ref="AZ36:AZ55" si="75">+AY36*E36</f>
        <v>0</v>
      </c>
      <c r="BA36" s="22">
        <f t="shared" ref="BA36:BA55" si="76">+AZ36*G36</f>
        <v>0</v>
      </c>
      <c r="BB36" s="45"/>
      <c r="BC36" s="13">
        <f t="shared" ref="BC36:BC55" si="77">+BB36*E36</f>
        <v>0</v>
      </c>
      <c r="BD36" s="14">
        <f t="shared" ref="BD36:BD55" si="78">+BC36*G36</f>
        <v>0</v>
      </c>
      <c r="BE36" s="45"/>
      <c r="BF36" s="13">
        <f t="shared" ref="BF36:BF55" si="79">+BE36*E36</f>
        <v>0</v>
      </c>
      <c r="BG36" s="22">
        <f t="shared" ref="BG36:BG55" si="80">+BF36*G36</f>
        <v>0</v>
      </c>
      <c r="BH36" s="45"/>
      <c r="BI36" s="13">
        <f t="shared" ref="BI36:BI55" si="81">+BH36*E36</f>
        <v>0</v>
      </c>
      <c r="BJ36" s="22">
        <f t="shared" ref="BJ36:BJ55" si="82">+BI36*G36</f>
        <v>0</v>
      </c>
      <c r="BK36" s="45"/>
      <c r="BL36" s="13">
        <f t="shared" ref="BL36:BL55" si="83">+BK36*E36</f>
        <v>0</v>
      </c>
      <c r="BM36" s="22">
        <f t="shared" ref="BM36:BM55" si="84">+BL36*G36</f>
        <v>0</v>
      </c>
      <c r="BN36" s="45"/>
      <c r="BO36" s="13">
        <f t="shared" ref="BO36:BO55" si="85">+BN36*E36</f>
        <v>0</v>
      </c>
      <c r="BP36" s="22">
        <f t="shared" ref="BP36:BP55" si="86">+BO36*G36</f>
        <v>0</v>
      </c>
      <c r="BQ36" s="45"/>
      <c r="BR36" s="13">
        <f t="shared" ref="BR36:BR55" si="87">+BQ36*E36</f>
        <v>0</v>
      </c>
      <c r="BS36" s="22">
        <f t="shared" ref="BS36:BS55" si="88">+BR36*G36</f>
        <v>0</v>
      </c>
      <c r="BT36" s="45"/>
      <c r="BU36" s="13">
        <f t="shared" ref="BU36:BU55" si="89">+BT36*E36</f>
        <v>0</v>
      </c>
      <c r="BV36" s="14">
        <f t="shared" ref="BV36:BV55" si="90">+BU36*G36</f>
        <v>0</v>
      </c>
      <c r="BW36" s="78"/>
      <c r="BX36" s="78"/>
      <c r="BY36" s="106">
        <f>AVERAGE(T36,AO36)</f>
        <v>343059350.97000003</v>
      </c>
      <c r="BZ36" s="87"/>
      <c r="CA36" s="95">
        <f>+BY36/21*9</f>
        <v>147025436.13000003</v>
      </c>
      <c r="CB36" s="95">
        <f t="shared" ref="CB36:CB55" si="91">(CA36*1.0315)</f>
        <v>151656737.36809504</v>
      </c>
      <c r="CC36" s="95">
        <f>+BY36/21*12</f>
        <v>196033914.84000003</v>
      </c>
      <c r="CD36" s="95">
        <f t="shared" ref="CD36:CD55" si="92">(CC36*1.03*1.0315)</f>
        <v>208275252.65218386</v>
      </c>
    </row>
    <row r="37" spans="1:82" ht="30" x14ac:dyDescent="0.25">
      <c r="A37" s="2">
        <v>50</v>
      </c>
      <c r="B37" s="2" t="s">
        <v>81</v>
      </c>
      <c r="C37" s="2" t="s">
        <v>82</v>
      </c>
      <c r="D37" s="31" t="s">
        <v>104</v>
      </c>
      <c r="E37" s="32">
        <v>7</v>
      </c>
      <c r="F37" s="2" t="s">
        <v>27</v>
      </c>
      <c r="G37" s="2">
        <v>21</v>
      </c>
      <c r="H37" s="37" t="s">
        <v>9</v>
      </c>
      <c r="I37" s="9">
        <v>189454.68</v>
      </c>
      <c r="J37" s="10">
        <f t="shared" si="49"/>
        <v>118454.68</v>
      </c>
      <c r="K37" s="4">
        <f t="shared" si="50"/>
        <v>0.62524018936877146</v>
      </c>
      <c r="L37" s="28">
        <v>71000</v>
      </c>
      <c r="M37" s="28">
        <f t="shared" si="51"/>
        <v>497000</v>
      </c>
      <c r="N37" s="38">
        <f t="shared" si="48"/>
        <v>10437000</v>
      </c>
      <c r="O37" s="41">
        <v>69741.289999999994</v>
      </c>
      <c r="P37" s="13">
        <f t="shared" si="45"/>
        <v>14042.549999999996</v>
      </c>
      <c r="Q37" s="13">
        <f t="shared" si="52"/>
        <v>0.20135202546439845</v>
      </c>
      <c r="R37" s="28">
        <v>55698.74</v>
      </c>
      <c r="S37" s="13">
        <f t="shared" si="53"/>
        <v>389891.18</v>
      </c>
      <c r="T37" s="14">
        <f t="shared" si="54"/>
        <v>8187714.7800000003</v>
      </c>
      <c r="U37" s="41">
        <v>189454.68</v>
      </c>
      <c r="V37" s="13">
        <f t="shared" si="55"/>
        <v>189454.68</v>
      </c>
      <c r="W37" s="26">
        <f t="shared" si="56"/>
        <v>1</v>
      </c>
      <c r="X37" s="13"/>
      <c r="Y37" s="13">
        <f t="shared" si="57"/>
        <v>0</v>
      </c>
      <c r="Z37" s="14">
        <f t="shared" si="58"/>
        <v>0</v>
      </c>
      <c r="AA37" s="45"/>
      <c r="AB37" s="13">
        <f t="shared" si="59"/>
        <v>0</v>
      </c>
      <c r="AC37" s="14">
        <f t="shared" si="60"/>
        <v>0</v>
      </c>
      <c r="AD37" s="45"/>
      <c r="AE37" s="13">
        <f t="shared" si="61"/>
        <v>0</v>
      </c>
      <c r="AF37" s="14">
        <f t="shared" si="62"/>
        <v>0</v>
      </c>
      <c r="AG37" s="45"/>
      <c r="AH37" s="13">
        <f t="shared" si="63"/>
        <v>0</v>
      </c>
      <c r="AI37" s="14">
        <f t="shared" si="64"/>
        <v>0</v>
      </c>
      <c r="AJ37" s="50"/>
      <c r="AK37" s="30">
        <f t="shared" si="65"/>
        <v>0</v>
      </c>
      <c r="AL37" s="51">
        <f t="shared" si="66"/>
        <v>0</v>
      </c>
      <c r="AM37" s="50"/>
      <c r="AN37" s="30">
        <f t="shared" si="67"/>
        <v>0</v>
      </c>
      <c r="AO37" s="35">
        <f t="shared" si="68"/>
        <v>0</v>
      </c>
      <c r="AP37" s="45"/>
      <c r="AQ37" s="13">
        <f t="shared" si="69"/>
        <v>0</v>
      </c>
      <c r="AR37" s="22">
        <f t="shared" si="70"/>
        <v>0</v>
      </c>
      <c r="AS37" s="45"/>
      <c r="AT37" s="13">
        <f t="shared" si="71"/>
        <v>0</v>
      </c>
      <c r="AU37" s="14">
        <f t="shared" si="72"/>
        <v>0</v>
      </c>
      <c r="AV37" s="43"/>
      <c r="AW37" s="13">
        <f t="shared" si="73"/>
        <v>0</v>
      </c>
      <c r="AX37" s="14">
        <f t="shared" si="74"/>
        <v>0</v>
      </c>
      <c r="AY37" s="45"/>
      <c r="AZ37" s="13">
        <f t="shared" si="75"/>
        <v>0</v>
      </c>
      <c r="BA37" s="22">
        <f t="shared" si="76"/>
        <v>0</v>
      </c>
      <c r="BB37" s="45"/>
      <c r="BC37" s="13">
        <f t="shared" si="77"/>
        <v>0</v>
      </c>
      <c r="BD37" s="14">
        <f t="shared" si="78"/>
        <v>0</v>
      </c>
      <c r="BE37" s="45"/>
      <c r="BF37" s="13">
        <f t="shared" si="79"/>
        <v>0</v>
      </c>
      <c r="BG37" s="22">
        <f t="shared" si="80"/>
        <v>0</v>
      </c>
      <c r="BH37" s="45"/>
      <c r="BI37" s="13">
        <f t="shared" si="81"/>
        <v>0</v>
      </c>
      <c r="BJ37" s="22">
        <f t="shared" si="82"/>
        <v>0</v>
      </c>
      <c r="BK37" s="45"/>
      <c r="BL37" s="13">
        <f t="shared" si="83"/>
        <v>0</v>
      </c>
      <c r="BM37" s="22">
        <f t="shared" si="84"/>
        <v>0</v>
      </c>
      <c r="BN37" s="45"/>
      <c r="BO37" s="13">
        <f t="shared" si="85"/>
        <v>0</v>
      </c>
      <c r="BP37" s="22">
        <f t="shared" si="86"/>
        <v>0</v>
      </c>
      <c r="BQ37" s="45"/>
      <c r="BR37" s="13">
        <f t="shared" si="87"/>
        <v>0</v>
      </c>
      <c r="BS37" s="22">
        <f t="shared" si="88"/>
        <v>0</v>
      </c>
      <c r="BT37" s="45"/>
      <c r="BU37" s="13">
        <f t="shared" si="89"/>
        <v>0</v>
      </c>
      <c r="BV37" s="14">
        <f t="shared" si="90"/>
        <v>0</v>
      </c>
      <c r="BW37" s="78"/>
      <c r="BX37" s="78"/>
      <c r="BY37" s="106">
        <f>AVERAGE(N37,T37)</f>
        <v>9312357.3900000006</v>
      </c>
      <c r="BZ37" s="95">
        <v>0</v>
      </c>
      <c r="CA37" s="95">
        <f>+BY37/21*9</f>
        <v>3991010.31</v>
      </c>
      <c r="CB37" s="95">
        <f t="shared" si="91"/>
        <v>4116727.1347650005</v>
      </c>
      <c r="CC37" s="95">
        <f>+BY37/21*12</f>
        <v>5321347.08</v>
      </c>
      <c r="CD37" s="95">
        <f t="shared" si="92"/>
        <v>5653638.5984105999</v>
      </c>
    </row>
    <row r="38" spans="1:82" x14ac:dyDescent="0.25">
      <c r="A38" s="2">
        <v>52</v>
      </c>
      <c r="B38" s="2" t="s">
        <v>85</v>
      </c>
      <c r="C38" s="2" t="s">
        <v>86</v>
      </c>
      <c r="D38" s="31" t="s">
        <v>93</v>
      </c>
      <c r="E38" s="32">
        <v>416</v>
      </c>
      <c r="F38" s="2" t="s">
        <v>49</v>
      </c>
      <c r="G38" s="2">
        <v>28</v>
      </c>
      <c r="H38" s="37" t="s">
        <v>9</v>
      </c>
      <c r="I38" s="9">
        <v>884121.84</v>
      </c>
      <c r="J38" s="10">
        <f t="shared" si="49"/>
        <v>881481.84</v>
      </c>
      <c r="K38" s="4">
        <f t="shared" si="50"/>
        <v>0.99701398621710324</v>
      </c>
      <c r="L38" s="28">
        <v>2640</v>
      </c>
      <c r="M38" s="28">
        <f t="shared" si="51"/>
        <v>1098240</v>
      </c>
      <c r="N38" s="38">
        <f t="shared" si="48"/>
        <v>30750720</v>
      </c>
      <c r="O38" s="41"/>
      <c r="P38" s="13">
        <f t="shared" si="45"/>
        <v>-7497.36</v>
      </c>
      <c r="Q38" s="13" t="e">
        <f t="shared" si="52"/>
        <v>#DIV/0!</v>
      </c>
      <c r="R38" s="28">
        <v>7497.36</v>
      </c>
      <c r="S38" s="13">
        <f t="shared" si="53"/>
        <v>3118901.76</v>
      </c>
      <c r="T38" s="14">
        <f t="shared" si="54"/>
        <v>87329249.280000001</v>
      </c>
      <c r="U38" s="44">
        <v>884121.84</v>
      </c>
      <c r="V38" s="24">
        <f t="shared" si="55"/>
        <v>884121.84</v>
      </c>
      <c r="W38" s="27">
        <f t="shared" si="56"/>
        <v>1</v>
      </c>
      <c r="X38" s="13"/>
      <c r="Y38" s="13">
        <f t="shared" si="57"/>
        <v>0</v>
      </c>
      <c r="Z38" s="14">
        <f t="shared" si="58"/>
        <v>0</v>
      </c>
      <c r="AA38" s="45"/>
      <c r="AB38" s="13">
        <f t="shared" si="59"/>
        <v>0</v>
      </c>
      <c r="AC38" s="14">
        <f t="shared" si="60"/>
        <v>0</v>
      </c>
      <c r="AD38" s="45"/>
      <c r="AE38" s="13">
        <f t="shared" si="61"/>
        <v>0</v>
      </c>
      <c r="AF38" s="14">
        <f t="shared" si="62"/>
        <v>0</v>
      </c>
      <c r="AG38" s="45"/>
      <c r="AH38" s="13">
        <f t="shared" si="63"/>
        <v>0</v>
      </c>
      <c r="AI38" s="14">
        <f t="shared" si="64"/>
        <v>0</v>
      </c>
      <c r="AJ38" s="50"/>
      <c r="AK38" s="30">
        <f t="shared" si="65"/>
        <v>0</v>
      </c>
      <c r="AL38" s="51">
        <f t="shared" si="66"/>
        <v>0</v>
      </c>
      <c r="AM38" s="50"/>
      <c r="AN38" s="30">
        <f t="shared" si="67"/>
        <v>0</v>
      </c>
      <c r="AO38" s="35">
        <f t="shared" si="68"/>
        <v>0</v>
      </c>
      <c r="AP38" s="45"/>
      <c r="AQ38" s="13">
        <f t="shared" si="69"/>
        <v>0</v>
      </c>
      <c r="AR38" s="22">
        <f t="shared" si="70"/>
        <v>0</v>
      </c>
      <c r="AS38" s="45"/>
      <c r="AT38" s="13">
        <f t="shared" si="71"/>
        <v>0</v>
      </c>
      <c r="AU38" s="14">
        <f t="shared" si="72"/>
        <v>0</v>
      </c>
      <c r="AV38" s="43"/>
      <c r="AW38" s="13">
        <f t="shared" si="73"/>
        <v>0</v>
      </c>
      <c r="AX38" s="14">
        <f t="shared" si="74"/>
        <v>0</v>
      </c>
      <c r="AY38" s="45"/>
      <c r="AZ38" s="13">
        <f t="shared" si="75"/>
        <v>0</v>
      </c>
      <c r="BA38" s="22">
        <f t="shared" si="76"/>
        <v>0</v>
      </c>
      <c r="BB38" s="45"/>
      <c r="BC38" s="13">
        <f t="shared" si="77"/>
        <v>0</v>
      </c>
      <c r="BD38" s="14">
        <f t="shared" si="78"/>
        <v>0</v>
      </c>
      <c r="BE38" s="45"/>
      <c r="BF38" s="13">
        <f t="shared" si="79"/>
        <v>0</v>
      </c>
      <c r="BG38" s="22">
        <f t="shared" si="80"/>
        <v>0</v>
      </c>
      <c r="BH38" s="45"/>
      <c r="BI38" s="13">
        <f t="shared" si="81"/>
        <v>0</v>
      </c>
      <c r="BJ38" s="22">
        <f t="shared" si="82"/>
        <v>0</v>
      </c>
      <c r="BK38" s="45"/>
      <c r="BL38" s="13">
        <f t="shared" si="83"/>
        <v>0</v>
      </c>
      <c r="BM38" s="22">
        <f t="shared" si="84"/>
        <v>0</v>
      </c>
      <c r="BN38" s="45"/>
      <c r="BO38" s="13">
        <f t="shared" si="85"/>
        <v>0</v>
      </c>
      <c r="BP38" s="22">
        <f t="shared" si="86"/>
        <v>0</v>
      </c>
      <c r="BQ38" s="45"/>
      <c r="BR38" s="13">
        <f t="shared" si="87"/>
        <v>0</v>
      </c>
      <c r="BS38" s="22">
        <f t="shared" si="88"/>
        <v>0</v>
      </c>
      <c r="BT38" s="45"/>
      <c r="BU38" s="13">
        <f t="shared" si="89"/>
        <v>0</v>
      </c>
      <c r="BV38" s="14">
        <f t="shared" si="90"/>
        <v>0</v>
      </c>
      <c r="BW38" s="78"/>
      <c r="BX38" s="78"/>
      <c r="BY38" s="106">
        <f>AVERAGE(N38,T38)</f>
        <v>59039984.640000001</v>
      </c>
      <c r="BZ38" s="95">
        <f>+BY38/28*4</f>
        <v>8434283.5199999996</v>
      </c>
      <c r="CA38" s="95">
        <f>+BY38/28*12</f>
        <v>25302850.559999999</v>
      </c>
      <c r="CB38" s="95">
        <f t="shared" si="91"/>
        <v>26099890.352639999</v>
      </c>
      <c r="CC38" s="95">
        <f>+BY38/28*12</f>
        <v>25302850.559999999</v>
      </c>
      <c r="CD38" s="95">
        <f t="shared" si="92"/>
        <v>26882887.063219201</v>
      </c>
    </row>
    <row r="39" spans="1:82" x14ac:dyDescent="0.25">
      <c r="A39" s="2">
        <v>44</v>
      </c>
      <c r="B39" s="2" t="s">
        <v>72</v>
      </c>
      <c r="C39" s="2" t="s">
        <v>73</v>
      </c>
      <c r="D39" s="31" t="s">
        <v>93</v>
      </c>
      <c r="E39" s="32">
        <v>125</v>
      </c>
      <c r="F39" s="2" t="s">
        <v>73</v>
      </c>
      <c r="G39" s="2">
        <v>28</v>
      </c>
      <c r="H39" s="37" t="s">
        <v>9</v>
      </c>
      <c r="I39" s="9">
        <v>315757.8</v>
      </c>
      <c r="J39" s="10">
        <f t="shared" si="49"/>
        <v>293677.8</v>
      </c>
      <c r="K39" s="4">
        <f t="shared" si="50"/>
        <v>0.93007298632052793</v>
      </c>
      <c r="L39" s="28">
        <v>22080</v>
      </c>
      <c r="M39" s="28">
        <f t="shared" si="51"/>
        <v>2760000</v>
      </c>
      <c r="N39" s="38">
        <f t="shared" si="48"/>
        <v>77280000</v>
      </c>
      <c r="O39" s="42"/>
      <c r="P39" s="20">
        <f t="shared" si="45"/>
        <v>0</v>
      </c>
      <c r="Q39" s="20" t="e">
        <f t="shared" si="52"/>
        <v>#DIV/0!</v>
      </c>
      <c r="R39" s="28"/>
      <c r="S39" s="13">
        <f t="shared" si="53"/>
        <v>0</v>
      </c>
      <c r="T39" s="14">
        <f t="shared" si="54"/>
        <v>0</v>
      </c>
      <c r="U39" s="41">
        <v>315757.8</v>
      </c>
      <c r="V39" s="13">
        <f t="shared" si="55"/>
        <v>315757.8</v>
      </c>
      <c r="W39" s="26">
        <f t="shared" si="56"/>
        <v>1</v>
      </c>
      <c r="X39" s="13"/>
      <c r="Y39" s="13">
        <f t="shared" si="57"/>
        <v>0</v>
      </c>
      <c r="Z39" s="14">
        <f t="shared" si="58"/>
        <v>0</v>
      </c>
      <c r="AA39" s="45"/>
      <c r="AB39" s="13">
        <f t="shared" si="59"/>
        <v>0</v>
      </c>
      <c r="AC39" s="14">
        <f t="shared" si="60"/>
        <v>0</v>
      </c>
      <c r="AD39" s="45">
        <v>80575.19</v>
      </c>
      <c r="AE39" s="13">
        <f t="shared" si="61"/>
        <v>10071898.75</v>
      </c>
      <c r="AF39" s="14">
        <f t="shared" si="62"/>
        <v>282013165</v>
      </c>
      <c r="AG39" s="45"/>
      <c r="AH39" s="13">
        <f t="shared" si="63"/>
        <v>0</v>
      </c>
      <c r="AI39" s="14">
        <f t="shared" si="64"/>
        <v>0</v>
      </c>
      <c r="AJ39" s="50"/>
      <c r="AK39" s="30">
        <f t="shared" si="65"/>
        <v>0</v>
      </c>
      <c r="AL39" s="51">
        <f t="shared" si="66"/>
        <v>0</v>
      </c>
      <c r="AM39" s="50">
        <v>42000</v>
      </c>
      <c r="AN39" s="30">
        <f t="shared" si="67"/>
        <v>5250000</v>
      </c>
      <c r="AO39" s="35">
        <f t="shared" si="68"/>
        <v>147000000</v>
      </c>
      <c r="AP39" s="45"/>
      <c r="AQ39" s="13">
        <f t="shared" si="69"/>
        <v>0</v>
      </c>
      <c r="AR39" s="22">
        <f t="shared" si="70"/>
        <v>0</v>
      </c>
      <c r="AS39" s="45"/>
      <c r="AT39" s="13">
        <f t="shared" si="71"/>
        <v>0</v>
      </c>
      <c r="AU39" s="14">
        <f t="shared" si="72"/>
        <v>0</v>
      </c>
      <c r="AV39" s="43"/>
      <c r="AW39" s="13">
        <f t="shared" si="73"/>
        <v>0</v>
      </c>
      <c r="AX39" s="14">
        <f t="shared" si="74"/>
        <v>0</v>
      </c>
      <c r="AY39" s="45"/>
      <c r="AZ39" s="13">
        <f t="shared" si="75"/>
        <v>0</v>
      </c>
      <c r="BA39" s="22">
        <f t="shared" si="76"/>
        <v>0</v>
      </c>
      <c r="BB39" s="45"/>
      <c r="BC39" s="13">
        <f t="shared" si="77"/>
        <v>0</v>
      </c>
      <c r="BD39" s="14">
        <f t="shared" si="78"/>
        <v>0</v>
      </c>
      <c r="BE39" s="45"/>
      <c r="BF39" s="13">
        <f t="shared" si="79"/>
        <v>0</v>
      </c>
      <c r="BG39" s="22">
        <f t="shared" si="80"/>
        <v>0</v>
      </c>
      <c r="BH39" s="45"/>
      <c r="BI39" s="13">
        <f t="shared" si="81"/>
        <v>0</v>
      </c>
      <c r="BJ39" s="22">
        <f t="shared" si="82"/>
        <v>0</v>
      </c>
      <c r="BK39" s="45"/>
      <c r="BL39" s="13">
        <f t="shared" si="83"/>
        <v>0</v>
      </c>
      <c r="BM39" s="22">
        <f t="shared" si="84"/>
        <v>0</v>
      </c>
      <c r="BN39" s="45"/>
      <c r="BO39" s="13">
        <f t="shared" si="85"/>
        <v>0</v>
      </c>
      <c r="BP39" s="22">
        <f t="shared" si="86"/>
        <v>0</v>
      </c>
      <c r="BQ39" s="45"/>
      <c r="BR39" s="13">
        <f t="shared" si="87"/>
        <v>0</v>
      </c>
      <c r="BS39" s="22">
        <f t="shared" si="88"/>
        <v>0</v>
      </c>
      <c r="BT39" s="45"/>
      <c r="BU39" s="13">
        <f t="shared" si="89"/>
        <v>0</v>
      </c>
      <c r="BV39" s="14">
        <f t="shared" si="90"/>
        <v>0</v>
      </c>
      <c r="BW39" s="78"/>
      <c r="BX39" s="78"/>
      <c r="BY39" s="106">
        <f>AVERAGE(N39,AF39,AO39)</f>
        <v>168764388.33333334</v>
      </c>
      <c r="BZ39" s="95">
        <f>+BY39/28*4</f>
        <v>24109198.333333336</v>
      </c>
      <c r="CA39" s="95">
        <f>+BY39/28*12</f>
        <v>72327595</v>
      </c>
      <c r="CB39" s="95">
        <f t="shared" si="91"/>
        <v>74605914.242500007</v>
      </c>
      <c r="CC39" s="95">
        <f>+BY39/28*12</f>
        <v>72327595</v>
      </c>
      <c r="CD39" s="95">
        <f t="shared" si="92"/>
        <v>76844091.669775009</v>
      </c>
    </row>
    <row r="40" spans="1:82" ht="30" hidden="1" x14ac:dyDescent="0.25">
      <c r="A40" s="2">
        <v>45</v>
      </c>
      <c r="B40" s="2" t="s">
        <v>74</v>
      </c>
      <c r="C40" s="2" t="s">
        <v>75</v>
      </c>
      <c r="D40" s="31" t="s">
        <v>93</v>
      </c>
      <c r="E40" s="32">
        <v>1</v>
      </c>
      <c r="F40" s="2" t="s">
        <v>76</v>
      </c>
      <c r="G40" s="2">
        <v>28</v>
      </c>
      <c r="H40" s="37" t="s">
        <v>9</v>
      </c>
      <c r="I40" s="39"/>
      <c r="J40" s="6">
        <f t="shared" si="49"/>
        <v>0</v>
      </c>
      <c r="K40" s="7" t="e">
        <f t="shared" si="50"/>
        <v>#DIV/0!</v>
      </c>
      <c r="L40" s="28"/>
      <c r="M40" s="28">
        <f t="shared" si="51"/>
        <v>0</v>
      </c>
      <c r="N40" s="38">
        <f t="shared" si="48"/>
        <v>0</v>
      </c>
      <c r="O40" s="41"/>
      <c r="P40" s="13">
        <f t="shared" si="45"/>
        <v>0</v>
      </c>
      <c r="Q40" s="13" t="e">
        <f t="shared" si="52"/>
        <v>#DIV/0!</v>
      </c>
      <c r="R40" s="28"/>
      <c r="S40" s="13">
        <f t="shared" si="53"/>
        <v>0</v>
      </c>
      <c r="T40" s="14">
        <f t="shared" si="54"/>
        <v>0</v>
      </c>
      <c r="U40" s="41">
        <v>1073576.52</v>
      </c>
      <c r="V40" s="13">
        <f t="shared" si="55"/>
        <v>1073576.52</v>
      </c>
      <c r="W40" s="26">
        <f t="shared" si="56"/>
        <v>1</v>
      </c>
      <c r="X40" s="13"/>
      <c r="Y40" s="13">
        <f t="shared" si="57"/>
        <v>0</v>
      </c>
      <c r="Z40" s="14">
        <f t="shared" si="58"/>
        <v>0</v>
      </c>
      <c r="AA40" s="45"/>
      <c r="AB40" s="13">
        <f t="shared" si="59"/>
        <v>0</v>
      </c>
      <c r="AC40" s="14">
        <f t="shared" si="60"/>
        <v>0</v>
      </c>
      <c r="AD40" s="45"/>
      <c r="AE40" s="13">
        <f t="shared" si="61"/>
        <v>0</v>
      </c>
      <c r="AF40" s="14">
        <f t="shared" si="62"/>
        <v>0</v>
      </c>
      <c r="AG40" s="45"/>
      <c r="AH40" s="13">
        <f t="shared" si="63"/>
        <v>0</v>
      </c>
      <c r="AI40" s="14">
        <f t="shared" si="64"/>
        <v>0</v>
      </c>
      <c r="AJ40" s="50"/>
      <c r="AK40" s="30">
        <f t="shared" si="65"/>
        <v>0</v>
      </c>
      <c r="AL40" s="51">
        <f t="shared" si="66"/>
        <v>0</v>
      </c>
      <c r="AM40" s="50"/>
      <c r="AN40" s="30">
        <f t="shared" si="67"/>
        <v>0</v>
      </c>
      <c r="AO40" s="35">
        <f t="shared" si="68"/>
        <v>0</v>
      </c>
      <c r="AP40" s="45"/>
      <c r="AQ40" s="13">
        <f t="shared" si="69"/>
        <v>0</v>
      </c>
      <c r="AR40" s="22">
        <f t="shared" si="70"/>
        <v>0</v>
      </c>
      <c r="AS40" s="45"/>
      <c r="AT40" s="13">
        <f t="shared" si="71"/>
        <v>0</v>
      </c>
      <c r="AU40" s="14">
        <f t="shared" si="72"/>
        <v>0</v>
      </c>
      <c r="AV40" s="43"/>
      <c r="AW40" s="13">
        <f t="shared" si="73"/>
        <v>0</v>
      </c>
      <c r="AX40" s="14">
        <f t="shared" si="74"/>
        <v>0</v>
      </c>
      <c r="AY40" s="45"/>
      <c r="AZ40" s="13">
        <f t="shared" si="75"/>
        <v>0</v>
      </c>
      <c r="BA40" s="22">
        <f t="shared" si="76"/>
        <v>0</v>
      </c>
      <c r="BB40" s="45"/>
      <c r="BC40" s="13">
        <f t="shared" si="77"/>
        <v>0</v>
      </c>
      <c r="BD40" s="14">
        <f t="shared" si="78"/>
        <v>0</v>
      </c>
      <c r="BE40" s="45">
        <v>3073893.54</v>
      </c>
      <c r="BF40" s="13">
        <f t="shared" si="79"/>
        <v>3073893.54</v>
      </c>
      <c r="BG40" s="22">
        <f t="shared" si="80"/>
        <v>86069019.120000005</v>
      </c>
      <c r="BH40" s="45">
        <v>916729.59628231195</v>
      </c>
      <c r="BI40" s="13">
        <f t="shared" si="81"/>
        <v>916729.59628231195</v>
      </c>
      <c r="BJ40" s="22">
        <f t="shared" si="82"/>
        <v>25668428.695904735</v>
      </c>
      <c r="BK40" s="45"/>
      <c r="BL40" s="13">
        <f t="shared" si="83"/>
        <v>0</v>
      </c>
      <c r="BM40" s="22">
        <f t="shared" si="84"/>
        <v>0</v>
      </c>
      <c r="BN40" s="45"/>
      <c r="BO40" s="13">
        <f t="shared" si="85"/>
        <v>0</v>
      </c>
      <c r="BP40" s="22">
        <f t="shared" si="86"/>
        <v>0</v>
      </c>
      <c r="BQ40" s="45"/>
      <c r="BR40" s="13">
        <f t="shared" si="87"/>
        <v>0</v>
      </c>
      <c r="BS40" s="22">
        <f t="shared" si="88"/>
        <v>0</v>
      </c>
      <c r="BT40" s="45"/>
      <c r="BU40" s="13">
        <f t="shared" si="89"/>
        <v>0</v>
      </c>
      <c r="BV40" s="14">
        <f t="shared" si="90"/>
        <v>0</v>
      </c>
      <c r="BW40" s="78"/>
      <c r="BX40" s="78"/>
      <c r="BY40" s="106">
        <f>AVERAGE(BG40,BJ40)</f>
        <v>55868723.907952368</v>
      </c>
      <c r="BZ40" s="95">
        <f>+BY40/28*4</f>
        <v>7981246.2725646244</v>
      </c>
      <c r="CA40" s="95">
        <f>+BY40/28*12</f>
        <v>23943738.817693874</v>
      </c>
      <c r="CB40" s="95">
        <f t="shared" si="91"/>
        <v>24697966.590451233</v>
      </c>
      <c r="CC40" s="95">
        <f>+BY40/28*12</f>
        <v>23943738.817693874</v>
      </c>
      <c r="CD40" s="95">
        <f t="shared" si="92"/>
        <v>25438905.588164773</v>
      </c>
    </row>
    <row r="41" spans="1:82" hidden="1" x14ac:dyDescent="0.25">
      <c r="A41" s="2">
        <v>46</v>
      </c>
      <c r="B41" s="2" t="s">
        <v>77</v>
      </c>
      <c r="C41" s="2" t="s">
        <v>78</v>
      </c>
      <c r="D41" s="31" t="s">
        <v>102</v>
      </c>
      <c r="E41" s="32">
        <v>1</v>
      </c>
      <c r="F41" s="2" t="s">
        <v>9</v>
      </c>
      <c r="G41" s="2">
        <v>28</v>
      </c>
      <c r="H41" s="37" t="s">
        <v>9</v>
      </c>
      <c r="I41" s="39"/>
      <c r="J41" s="6">
        <f t="shared" si="49"/>
        <v>0</v>
      </c>
      <c r="K41" s="7" t="e">
        <f t="shared" si="50"/>
        <v>#DIV/0!</v>
      </c>
      <c r="L41" s="28"/>
      <c r="M41" s="28">
        <f t="shared" si="51"/>
        <v>0</v>
      </c>
      <c r="N41" s="38">
        <f t="shared" si="48"/>
        <v>0</v>
      </c>
      <c r="O41" s="41"/>
      <c r="P41" s="13">
        <f t="shared" si="45"/>
        <v>0</v>
      </c>
      <c r="Q41" s="13" t="e">
        <f t="shared" si="52"/>
        <v>#DIV/0!</v>
      </c>
      <c r="R41" s="28"/>
      <c r="S41" s="13">
        <f t="shared" si="53"/>
        <v>0</v>
      </c>
      <c r="T41" s="14">
        <f t="shared" si="54"/>
        <v>0</v>
      </c>
      <c r="U41" s="41">
        <v>2408600.29</v>
      </c>
      <c r="V41" s="13">
        <f t="shared" si="55"/>
        <v>2408600.29</v>
      </c>
      <c r="W41" s="26">
        <f t="shared" si="56"/>
        <v>1</v>
      </c>
      <c r="X41" s="13"/>
      <c r="Y41" s="13">
        <f t="shared" si="57"/>
        <v>0</v>
      </c>
      <c r="Z41" s="14">
        <f t="shared" si="58"/>
        <v>0</v>
      </c>
      <c r="AA41" s="45">
        <v>986282.35</v>
      </c>
      <c r="AB41" s="13">
        <f t="shared" si="59"/>
        <v>986282.35</v>
      </c>
      <c r="AC41" s="14">
        <f t="shared" si="60"/>
        <v>27615905.800000001</v>
      </c>
      <c r="AD41" s="45"/>
      <c r="AE41" s="13">
        <f t="shared" si="61"/>
        <v>0</v>
      </c>
      <c r="AF41" s="14">
        <f t="shared" si="62"/>
        <v>0</v>
      </c>
      <c r="AG41" s="45"/>
      <c r="AH41" s="13">
        <f t="shared" si="63"/>
        <v>0</v>
      </c>
      <c r="AI41" s="14">
        <f t="shared" si="64"/>
        <v>0</v>
      </c>
      <c r="AJ41" s="50"/>
      <c r="AK41" s="30">
        <f t="shared" si="65"/>
        <v>0</v>
      </c>
      <c r="AL41" s="51">
        <f t="shared" si="66"/>
        <v>0</v>
      </c>
      <c r="AM41" s="50"/>
      <c r="AN41" s="30">
        <f t="shared" si="67"/>
        <v>0</v>
      </c>
      <c r="AO41" s="35">
        <f t="shared" si="68"/>
        <v>0</v>
      </c>
      <c r="AP41" s="45"/>
      <c r="AQ41" s="13">
        <f t="shared" si="69"/>
        <v>0</v>
      </c>
      <c r="AR41" s="22">
        <f t="shared" si="70"/>
        <v>0</v>
      </c>
      <c r="AS41" s="45"/>
      <c r="AT41" s="13">
        <f t="shared" si="71"/>
        <v>0</v>
      </c>
      <c r="AU41" s="14">
        <f t="shared" si="72"/>
        <v>0</v>
      </c>
      <c r="AV41" s="43">
        <v>772989.56</v>
      </c>
      <c r="AW41" s="13">
        <f t="shared" si="73"/>
        <v>772989.56</v>
      </c>
      <c r="AX41" s="14">
        <f t="shared" si="74"/>
        <v>21643707.68</v>
      </c>
      <c r="AY41" s="45"/>
      <c r="AZ41" s="13">
        <f t="shared" si="75"/>
        <v>0</v>
      </c>
      <c r="BA41" s="22">
        <f t="shared" si="76"/>
        <v>0</v>
      </c>
      <c r="BB41" s="45"/>
      <c r="BC41" s="13">
        <f t="shared" si="77"/>
        <v>0</v>
      </c>
      <c r="BD41" s="14">
        <f t="shared" si="78"/>
        <v>0</v>
      </c>
      <c r="BE41" s="45"/>
      <c r="BF41" s="13">
        <f t="shared" si="79"/>
        <v>0</v>
      </c>
      <c r="BG41" s="22">
        <f t="shared" si="80"/>
        <v>0</v>
      </c>
      <c r="BH41" s="45"/>
      <c r="BI41" s="13">
        <f t="shared" si="81"/>
        <v>0</v>
      </c>
      <c r="BJ41" s="22">
        <f t="shared" si="82"/>
        <v>0</v>
      </c>
      <c r="BK41" s="45"/>
      <c r="BL41" s="13">
        <f t="shared" si="83"/>
        <v>0</v>
      </c>
      <c r="BM41" s="22">
        <f t="shared" si="84"/>
        <v>0</v>
      </c>
      <c r="BN41" s="45"/>
      <c r="BO41" s="13">
        <f t="shared" si="85"/>
        <v>0</v>
      </c>
      <c r="BP41" s="22">
        <f t="shared" si="86"/>
        <v>0</v>
      </c>
      <c r="BQ41" s="45"/>
      <c r="BR41" s="13">
        <f t="shared" si="87"/>
        <v>0</v>
      </c>
      <c r="BS41" s="22">
        <f t="shared" si="88"/>
        <v>0</v>
      </c>
      <c r="BT41" s="45"/>
      <c r="BU41" s="13">
        <f t="shared" si="89"/>
        <v>0</v>
      </c>
      <c r="BV41" s="14">
        <f t="shared" si="90"/>
        <v>0</v>
      </c>
      <c r="BW41" s="78"/>
      <c r="BX41" s="78"/>
      <c r="BY41" s="106">
        <f>AVERAGE(AC41,AX41)</f>
        <v>24629806.740000002</v>
      </c>
      <c r="BZ41" s="95">
        <f>+BY41/28*4</f>
        <v>3518543.8200000003</v>
      </c>
      <c r="CA41" s="95">
        <f>+BY41/28*12</f>
        <v>10555631.460000001</v>
      </c>
      <c r="CB41" s="95">
        <f t="shared" si="91"/>
        <v>10888133.850990001</v>
      </c>
      <c r="CC41" s="95">
        <f>+BY41/28*12</f>
        <v>10555631.460000001</v>
      </c>
      <c r="CD41" s="95">
        <f t="shared" si="92"/>
        <v>11214777.866519703</v>
      </c>
    </row>
    <row r="42" spans="1:82" hidden="1" x14ac:dyDescent="0.25">
      <c r="A42" s="2">
        <v>47</v>
      </c>
      <c r="B42" s="2" t="s">
        <v>79</v>
      </c>
      <c r="C42" s="2" t="s">
        <v>80</v>
      </c>
      <c r="D42" s="31" t="s">
        <v>103</v>
      </c>
      <c r="E42" s="32">
        <v>1</v>
      </c>
      <c r="F42" s="2" t="s">
        <v>9</v>
      </c>
      <c r="G42" s="2">
        <v>28</v>
      </c>
      <c r="H42" s="37" t="s">
        <v>9</v>
      </c>
      <c r="I42" s="39"/>
      <c r="J42" s="6">
        <f t="shared" si="49"/>
        <v>0</v>
      </c>
      <c r="K42" s="7" t="e">
        <f t="shared" si="50"/>
        <v>#DIV/0!</v>
      </c>
      <c r="L42" s="28"/>
      <c r="M42" s="28">
        <f t="shared" si="51"/>
        <v>0</v>
      </c>
      <c r="N42" s="38">
        <f t="shared" si="48"/>
        <v>0</v>
      </c>
      <c r="O42" s="41"/>
      <c r="P42" s="13">
        <f t="shared" si="45"/>
        <v>0</v>
      </c>
      <c r="Q42" s="13" t="e">
        <f t="shared" si="52"/>
        <v>#DIV/0!</v>
      </c>
      <c r="R42" s="28"/>
      <c r="S42" s="13">
        <f t="shared" si="53"/>
        <v>0</v>
      </c>
      <c r="T42" s="14">
        <f t="shared" si="54"/>
        <v>0</v>
      </c>
      <c r="U42" s="41">
        <v>39738957.049999997</v>
      </c>
      <c r="V42" s="13">
        <f t="shared" si="55"/>
        <v>39738957.049999997</v>
      </c>
      <c r="W42" s="26">
        <f t="shared" si="56"/>
        <v>1</v>
      </c>
      <c r="X42" s="13"/>
      <c r="Y42" s="13">
        <f t="shared" si="57"/>
        <v>0</v>
      </c>
      <c r="Z42" s="14">
        <f t="shared" si="58"/>
        <v>0</v>
      </c>
      <c r="AA42" s="45"/>
      <c r="AB42" s="13">
        <f t="shared" si="59"/>
        <v>0</v>
      </c>
      <c r="AC42" s="14">
        <f t="shared" si="60"/>
        <v>0</v>
      </c>
      <c r="AD42" s="45"/>
      <c r="AE42" s="13">
        <f t="shared" si="61"/>
        <v>0</v>
      </c>
      <c r="AF42" s="14">
        <f t="shared" si="62"/>
        <v>0</v>
      </c>
      <c r="AG42" s="45"/>
      <c r="AH42" s="13">
        <f t="shared" si="63"/>
        <v>0</v>
      </c>
      <c r="AI42" s="14">
        <f t="shared" si="64"/>
        <v>0</v>
      </c>
      <c r="AJ42" s="50"/>
      <c r="AK42" s="30">
        <f t="shared" si="65"/>
        <v>0</v>
      </c>
      <c r="AL42" s="51">
        <f t="shared" si="66"/>
        <v>0</v>
      </c>
      <c r="AM42" s="50"/>
      <c r="AN42" s="30">
        <f t="shared" si="67"/>
        <v>0</v>
      </c>
      <c r="AO42" s="35">
        <f t="shared" si="68"/>
        <v>0</v>
      </c>
      <c r="AP42" s="45"/>
      <c r="AQ42" s="13">
        <f t="shared" si="69"/>
        <v>0</v>
      </c>
      <c r="AR42" s="22">
        <f t="shared" si="70"/>
        <v>0</v>
      </c>
      <c r="AS42" s="45"/>
      <c r="AT42" s="13">
        <f t="shared" si="71"/>
        <v>0</v>
      </c>
      <c r="AU42" s="14">
        <f t="shared" si="72"/>
        <v>0</v>
      </c>
      <c r="AV42" s="43"/>
      <c r="AW42" s="13">
        <f t="shared" si="73"/>
        <v>0</v>
      </c>
      <c r="AX42" s="14">
        <f t="shared" si="74"/>
        <v>0</v>
      </c>
      <c r="AY42" s="45"/>
      <c r="AZ42" s="13">
        <f t="shared" si="75"/>
        <v>0</v>
      </c>
      <c r="BA42" s="22">
        <f t="shared" si="76"/>
        <v>0</v>
      </c>
      <c r="BB42" s="45">
        <v>12128274.998041919</v>
      </c>
      <c r="BC42" s="13">
        <f t="shared" si="77"/>
        <v>12128274.998041919</v>
      </c>
      <c r="BD42" s="14">
        <f t="shared" si="78"/>
        <v>339591699.94517374</v>
      </c>
      <c r="BE42" s="45"/>
      <c r="BF42" s="13">
        <f t="shared" si="79"/>
        <v>0</v>
      </c>
      <c r="BG42" s="22">
        <f t="shared" si="80"/>
        <v>0</v>
      </c>
      <c r="BH42" s="45"/>
      <c r="BI42" s="13">
        <f t="shared" si="81"/>
        <v>0</v>
      </c>
      <c r="BJ42" s="22">
        <f t="shared" si="82"/>
        <v>0</v>
      </c>
      <c r="BK42" s="45"/>
      <c r="BL42" s="13">
        <f t="shared" si="83"/>
        <v>0</v>
      </c>
      <c r="BM42" s="22">
        <f t="shared" si="84"/>
        <v>0</v>
      </c>
      <c r="BN42" s="45">
        <v>7392048.2260812884</v>
      </c>
      <c r="BO42" s="13">
        <f t="shared" si="85"/>
        <v>7392048.2260812884</v>
      </c>
      <c r="BP42" s="22">
        <f t="shared" si="86"/>
        <v>206977350.33027607</v>
      </c>
      <c r="BQ42" s="45"/>
      <c r="BR42" s="13">
        <f t="shared" si="87"/>
        <v>0</v>
      </c>
      <c r="BS42" s="22">
        <f t="shared" si="88"/>
        <v>0</v>
      </c>
      <c r="BT42" s="45"/>
      <c r="BU42" s="13">
        <f t="shared" si="89"/>
        <v>0</v>
      </c>
      <c r="BV42" s="14">
        <f t="shared" si="90"/>
        <v>0</v>
      </c>
      <c r="BW42" s="78"/>
      <c r="BX42" s="78"/>
      <c r="BY42" s="106">
        <f>AVERAGE(BD42,BP42)</f>
        <v>273284525.13772488</v>
      </c>
      <c r="BZ42" s="95">
        <f>+BY42/28*4</f>
        <v>39040646.448246412</v>
      </c>
      <c r="CA42" s="95">
        <f>+BY42/28*12</f>
        <v>117121939.34473923</v>
      </c>
      <c r="CB42" s="95">
        <f t="shared" si="91"/>
        <v>120811280.43409853</v>
      </c>
      <c r="CC42" s="95">
        <f>+BY42/28*12</f>
        <v>117121939.34473923</v>
      </c>
      <c r="CD42" s="95">
        <f t="shared" si="92"/>
        <v>124435618.84712149</v>
      </c>
    </row>
    <row r="43" spans="1:82" ht="30" x14ac:dyDescent="0.25">
      <c r="A43" s="2">
        <v>51</v>
      </c>
      <c r="B43" s="2" t="s">
        <v>83</v>
      </c>
      <c r="C43" s="2" t="s">
        <v>84</v>
      </c>
      <c r="D43" s="31" t="s">
        <v>93</v>
      </c>
      <c r="E43" s="32">
        <v>2</v>
      </c>
      <c r="F43" s="2" t="s">
        <v>27</v>
      </c>
      <c r="G43" s="2">
        <v>25</v>
      </c>
      <c r="H43" s="37" t="s">
        <v>9</v>
      </c>
      <c r="I43" s="9">
        <v>11998796.4</v>
      </c>
      <c r="J43" s="10">
        <f t="shared" si="49"/>
        <v>11448796.4</v>
      </c>
      <c r="K43" s="4">
        <f t="shared" si="50"/>
        <v>0.95416206912219959</v>
      </c>
      <c r="L43" s="28">
        <v>550000</v>
      </c>
      <c r="M43" s="28">
        <f t="shared" si="51"/>
        <v>1100000</v>
      </c>
      <c r="N43" s="38">
        <f t="shared" si="48"/>
        <v>27500000</v>
      </c>
      <c r="O43" s="42"/>
      <c r="P43" s="20">
        <f t="shared" si="45"/>
        <v>0</v>
      </c>
      <c r="Q43" s="20" t="e">
        <f t="shared" si="52"/>
        <v>#DIV/0!</v>
      </c>
      <c r="R43" s="28"/>
      <c r="S43" s="13">
        <f t="shared" si="53"/>
        <v>0</v>
      </c>
      <c r="T43" s="14">
        <f t="shared" si="54"/>
        <v>0</v>
      </c>
      <c r="U43" s="41">
        <v>11998796.4</v>
      </c>
      <c r="V43" s="13">
        <f t="shared" si="55"/>
        <v>11998796.4</v>
      </c>
      <c r="W43" s="26">
        <f t="shared" si="56"/>
        <v>1</v>
      </c>
      <c r="X43" s="13"/>
      <c r="Y43" s="13">
        <f t="shared" si="57"/>
        <v>0</v>
      </c>
      <c r="Z43" s="14">
        <f t="shared" si="58"/>
        <v>0</v>
      </c>
      <c r="AA43" s="45"/>
      <c r="AB43" s="13">
        <f t="shared" si="59"/>
        <v>0</v>
      </c>
      <c r="AC43" s="14">
        <f t="shared" si="60"/>
        <v>0</v>
      </c>
      <c r="AD43" s="45">
        <v>246923.51</v>
      </c>
      <c r="AE43" s="13">
        <f t="shared" si="61"/>
        <v>493847.02</v>
      </c>
      <c r="AF43" s="14">
        <f t="shared" si="62"/>
        <v>12346175.5</v>
      </c>
      <c r="AG43" s="45"/>
      <c r="AH43" s="13">
        <f t="shared" si="63"/>
        <v>0</v>
      </c>
      <c r="AI43" s="14">
        <f t="shared" si="64"/>
        <v>0</v>
      </c>
      <c r="AJ43" s="50">
        <v>322300</v>
      </c>
      <c r="AK43" s="30">
        <f t="shared" si="65"/>
        <v>644600</v>
      </c>
      <c r="AL43" s="51">
        <f t="shared" si="66"/>
        <v>16115000</v>
      </c>
      <c r="AM43" s="50"/>
      <c r="AN43" s="30">
        <f t="shared" si="67"/>
        <v>0</v>
      </c>
      <c r="AO43" s="35">
        <f t="shared" si="68"/>
        <v>0</v>
      </c>
      <c r="AP43" s="45"/>
      <c r="AQ43" s="13">
        <f t="shared" si="69"/>
        <v>0</v>
      </c>
      <c r="AR43" s="22">
        <f t="shared" si="70"/>
        <v>0</v>
      </c>
      <c r="AS43" s="45"/>
      <c r="AT43" s="13">
        <f t="shared" si="71"/>
        <v>0</v>
      </c>
      <c r="AU43" s="14">
        <f t="shared" si="72"/>
        <v>0</v>
      </c>
      <c r="AV43" s="43"/>
      <c r="AW43" s="13">
        <f t="shared" si="73"/>
        <v>0</v>
      </c>
      <c r="AX43" s="14">
        <f t="shared" si="74"/>
        <v>0</v>
      </c>
      <c r="AY43" s="45"/>
      <c r="AZ43" s="13">
        <f t="shared" si="75"/>
        <v>0</v>
      </c>
      <c r="BA43" s="22">
        <f t="shared" si="76"/>
        <v>0</v>
      </c>
      <c r="BB43" s="45"/>
      <c r="BC43" s="13">
        <f t="shared" si="77"/>
        <v>0</v>
      </c>
      <c r="BD43" s="14">
        <f t="shared" si="78"/>
        <v>0</v>
      </c>
      <c r="BE43" s="45"/>
      <c r="BF43" s="13">
        <f t="shared" si="79"/>
        <v>0</v>
      </c>
      <c r="BG43" s="22">
        <f t="shared" si="80"/>
        <v>0</v>
      </c>
      <c r="BH43" s="45"/>
      <c r="BI43" s="13">
        <f t="shared" si="81"/>
        <v>0</v>
      </c>
      <c r="BJ43" s="22">
        <f t="shared" si="82"/>
        <v>0</v>
      </c>
      <c r="BK43" s="45"/>
      <c r="BL43" s="13">
        <f t="shared" si="83"/>
        <v>0</v>
      </c>
      <c r="BM43" s="22">
        <f t="shared" si="84"/>
        <v>0</v>
      </c>
      <c r="BN43" s="45"/>
      <c r="BO43" s="13">
        <f t="shared" si="85"/>
        <v>0</v>
      </c>
      <c r="BP43" s="22">
        <f t="shared" si="86"/>
        <v>0</v>
      </c>
      <c r="BQ43" s="45"/>
      <c r="BR43" s="13">
        <f t="shared" si="87"/>
        <v>0</v>
      </c>
      <c r="BS43" s="22">
        <f t="shared" si="88"/>
        <v>0</v>
      </c>
      <c r="BT43" s="45"/>
      <c r="BU43" s="13">
        <f t="shared" si="89"/>
        <v>0</v>
      </c>
      <c r="BV43" s="14">
        <f t="shared" si="90"/>
        <v>0</v>
      </c>
      <c r="BW43" s="78"/>
      <c r="BX43" s="78"/>
      <c r="BY43" s="106">
        <f>AVERAGE(N43,AF43,AL43)</f>
        <v>18653725.166666668</v>
      </c>
      <c r="BZ43" s="95">
        <f>+BY43/25*1</f>
        <v>746149.00666666671</v>
      </c>
      <c r="CA43" s="95">
        <f>+BY43/25*12</f>
        <v>8953788.0800000001</v>
      </c>
      <c r="CB43" s="95">
        <f t="shared" si="91"/>
        <v>9235832.4045200013</v>
      </c>
      <c r="CC43" s="95">
        <f>+BY43/25*12</f>
        <v>8953788.0800000001</v>
      </c>
      <c r="CD43" s="95">
        <f t="shared" si="92"/>
        <v>9512907.376655601</v>
      </c>
    </row>
    <row r="44" spans="1:82" ht="30" x14ac:dyDescent="0.25">
      <c r="A44" s="2">
        <v>40</v>
      </c>
      <c r="B44" s="2" t="s">
        <v>69</v>
      </c>
      <c r="C44" s="2" t="s">
        <v>70</v>
      </c>
      <c r="D44" s="33" t="s">
        <v>101</v>
      </c>
      <c r="E44" s="34">
        <v>72</v>
      </c>
      <c r="F44" s="2" t="s">
        <v>71</v>
      </c>
      <c r="G44" s="2">
        <v>3</v>
      </c>
      <c r="H44" s="37" t="s">
        <v>9</v>
      </c>
      <c r="I44" s="9">
        <v>442060</v>
      </c>
      <c r="J44" s="10">
        <f t="shared" si="49"/>
        <v>279210</v>
      </c>
      <c r="K44" s="4">
        <f t="shared" si="50"/>
        <v>0.63161109351671718</v>
      </c>
      <c r="L44" s="28">
        <v>162850</v>
      </c>
      <c r="M44" s="28">
        <f t="shared" si="51"/>
        <v>11725200</v>
      </c>
      <c r="N44" s="38">
        <f t="shared" si="48"/>
        <v>35175600</v>
      </c>
      <c r="O44" s="41">
        <v>423242.74</v>
      </c>
      <c r="P44" s="13">
        <f t="shared" si="45"/>
        <v>337852.04</v>
      </c>
      <c r="Q44" s="13">
        <f t="shared" si="52"/>
        <v>0.79824650979246559</v>
      </c>
      <c r="R44" s="28">
        <v>85390.7</v>
      </c>
      <c r="S44" s="13">
        <f t="shared" si="53"/>
        <v>6148130.3999999994</v>
      </c>
      <c r="T44" s="14">
        <f t="shared" si="54"/>
        <v>18444391.199999999</v>
      </c>
      <c r="U44" s="41">
        <v>442060</v>
      </c>
      <c r="V44" s="13">
        <f t="shared" si="55"/>
        <v>442060</v>
      </c>
      <c r="W44" s="26">
        <f t="shared" si="56"/>
        <v>1</v>
      </c>
      <c r="X44" s="13"/>
      <c r="Y44" s="13">
        <f t="shared" si="57"/>
        <v>0</v>
      </c>
      <c r="Z44" s="14">
        <f t="shared" si="58"/>
        <v>0</v>
      </c>
      <c r="AA44" s="45">
        <v>167000</v>
      </c>
      <c r="AB44" s="13">
        <f t="shared" si="59"/>
        <v>12024000</v>
      </c>
      <c r="AC44" s="14">
        <f t="shared" si="60"/>
        <v>36072000</v>
      </c>
      <c r="AD44" s="45"/>
      <c r="AE44" s="13">
        <f t="shared" si="61"/>
        <v>0</v>
      </c>
      <c r="AF44" s="14">
        <f t="shared" si="62"/>
        <v>0</v>
      </c>
      <c r="AG44" s="45"/>
      <c r="AH44" s="13">
        <f t="shared" si="63"/>
        <v>0</v>
      </c>
      <c r="AI44" s="14">
        <f t="shared" si="64"/>
        <v>0</v>
      </c>
      <c r="AJ44" s="50"/>
      <c r="AK44" s="30">
        <f t="shared" si="65"/>
        <v>0</v>
      </c>
      <c r="AL44" s="51">
        <f t="shared" si="66"/>
        <v>0</v>
      </c>
      <c r="AM44" s="50"/>
      <c r="AN44" s="30">
        <f t="shared" si="67"/>
        <v>0</v>
      </c>
      <c r="AO44" s="35">
        <f t="shared" si="68"/>
        <v>0</v>
      </c>
      <c r="AP44" s="45"/>
      <c r="AQ44" s="13">
        <f t="shared" si="69"/>
        <v>0</v>
      </c>
      <c r="AR44" s="22">
        <f t="shared" si="70"/>
        <v>0</v>
      </c>
      <c r="AS44" s="45"/>
      <c r="AT44" s="13">
        <f t="shared" si="71"/>
        <v>0</v>
      </c>
      <c r="AU44" s="14">
        <f t="shared" si="72"/>
        <v>0</v>
      </c>
      <c r="AV44" s="43"/>
      <c r="AW44" s="13">
        <f t="shared" si="73"/>
        <v>0</v>
      </c>
      <c r="AX44" s="14">
        <f t="shared" si="74"/>
        <v>0</v>
      </c>
      <c r="AY44" s="45"/>
      <c r="AZ44" s="13">
        <f t="shared" si="75"/>
        <v>0</v>
      </c>
      <c r="BA44" s="22">
        <f t="shared" si="76"/>
        <v>0</v>
      </c>
      <c r="BB44" s="45"/>
      <c r="BC44" s="13">
        <f t="shared" si="77"/>
        <v>0</v>
      </c>
      <c r="BD44" s="14">
        <f t="shared" si="78"/>
        <v>0</v>
      </c>
      <c r="BE44" s="45"/>
      <c r="BF44" s="13">
        <f t="shared" si="79"/>
        <v>0</v>
      </c>
      <c r="BG44" s="22">
        <f t="shared" si="80"/>
        <v>0</v>
      </c>
      <c r="BH44" s="45"/>
      <c r="BI44" s="13">
        <f t="shared" si="81"/>
        <v>0</v>
      </c>
      <c r="BJ44" s="22">
        <f t="shared" si="82"/>
        <v>0</v>
      </c>
      <c r="BK44" s="45"/>
      <c r="BL44" s="13">
        <f t="shared" si="83"/>
        <v>0</v>
      </c>
      <c r="BM44" s="22">
        <f t="shared" si="84"/>
        <v>0</v>
      </c>
      <c r="BN44" s="45"/>
      <c r="BO44" s="13">
        <f t="shared" si="85"/>
        <v>0</v>
      </c>
      <c r="BP44" s="22">
        <f t="shared" si="86"/>
        <v>0</v>
      </c>
      <c r="BQ44" s="45"/>
      <c r="BR44" s="13">
        <f t="shared" si="87"/>
        <v>0</v>
      </c>
      <c r="BS44" s="22">
        <f t="shared" si="88"/>
        <v>0</v>
      </c>
      <c r="BT44" s="45"/>
      <c r="BU44" s="13">
        <f t="shared" si="89"/>
        <v>0</v>
      </c>
      <c r="BV44" s="14">
        <f t="shared" si="90"/>
        <v>0</v>
      </c>
      <c r="BW44" s="78"/>
      <c r="BX44" s="78"/>
      <c r="BY44" s="106">
        <f>AVERAGE(N44,T44,AC44)</f>
        <v>29897330.400000002</v>
      </c>
      <c r="BZ44" s="95">
        <f>+BY44</f>
        <v>29897330.400000002</v>
      </c>
      <c r="CA44" s="95">
        <v>0</v>
      </c>
      <c r="CB44" s="95">
        <f t="shared" si="91"/>
        <v>0</v>
      </c>
      <c r="CC44" s="95">
        <v>0</v>
      </c>
      <c r="CD44" s="95">
        <f t="shared" si="92"/>
        <v>0</v>
      </c>
    </row>
    <row r="45" spans="1:82" ht="30" x14ac:dyDescent="0.25">
      <c r="A45" s="2">
        <v>41</v>
      </c>
      <c r="B45" s="2" t="s">
        <v>69</v>
      </c>
      <c r="C45" s="2" t="s">
        <v>70</v>
      </c>
      <c r="D45" s="31" t="s">
        <v>101</v>
      </c>
      <c r="E45" s="32">
        <v>56</v>
      </c>
      <c r="F45" s="2" t="s">
        <v>71</v>
      </c>
      <c r="G45" s="2">
        <v>6</v>
      </c>
      <c r="H45" s="37" t="s">
        <v>9</v>
      </c>
      <c r="I45" s="9">
        <v>442060</v>
      </c>
      <c r="J45" s="10">
        <f t="shared" si="49"/>
        <v>279210</v>
      </c>
      <c r="K45" s="4">
        <f t="shared" si="50"/>
        <v>0.63161109351671718</v>
      </c>
      <c r="L45" s="28">
        <v>162850</v>
      </c>
      <c r="M45" s="28">
        <f t="shared" si="51"/>
        <v>9119600</v>
      </c>
      <c r="N45" s="38">
        <f t="shared" si="48"/>
        <v>54717600</v>
      </c>
      <c r="O45" s="41">
        <v>423242.74</v>
      </c>
      <c r="P45" s="13">
        <f t="shared" si="45"/>
        <v>337852.04</v>
      </c>
      <c r="Q45" s="13">
        <f t="shared" si="52"/>
        <v>0.79824650979246559</v>
      </c>
      <c r="R45" s="28">
        <v>85390.7</v>
      </c>
      <c r="S45" s="13">
        <f t="shared" si="53"/>
        <v>4781879.2</v>
      </c>
      <c r="T45" s="14">
        <f t="shared" si="54"/>
        <v>28691275.200000003</v>
      </c>
      <c r="U45" s="41">
        <v>442060</v>
      </c>
      <c r="V45" s="13">
        <f t="shared" si="55"/>
        <v>442060</v>
      </c>
      <c r="W45" s="26">
        <f t="shared" si="56"/>
        <v>1</v>
      </c>
      <c r="X45" s="13"/>
      <c r="Y45" s="13">
        <f t="shared" si="57"/>
        <v>0</v>
      </c>
      <c r="Z45" s="14">
        <f t="shared" si="58"/>
        <v>0</v>
      </c>
      <c r="AA45" s="45">
        <v>167000</v>
      </c>
      <c r="AB45" s="13">
        <f t="shared" si="59"/>
        <v>9352000</v>
      </c>
      <c r="AC45" s="14">
        <f t="shared" si="60"/>
        <v>56112000</v>
      </c>
      <c r="AD45" s="45"/>
      <c r="AE45" s="13">
        <f t="shared" si="61"/>
        <v>0</v>
      </c>
      <c r="AF45" s="14">
        <f t="shared" si="62"/>
        <v>0</v>
      </c>
      <c r="AG45" s="45"/>
      <c r="AH45" s="13">
        <f t="shared" si="63"/>
        <v>0</v>
      </c>
      <c r="AI45" s="14">
        <f t="shared" si="64"/>
        <v>0</v>
      </c>
      <c r="AJ45" s="50"/>
      <c r="AK45" s="30">
        <f t="shared" si="65"/>
        <v>0</v>
      </c>
      <c r="AL45" s="51">
        <f t="shared" si="66"/>
        <v>0</v>
      </c>
      <c r="AM45" s="50"/>
      <c r="AN45" s="30">
        <f t="shared" si="67"/>
        <v>0</v>
      </c>
      <c r="AO45" s="35">
        <f t="shared" si="68"/>
        <v>0</v>
      </c>
      <c r="AP45" s="45"/>
      <c r="AQ45" s="13">
        <f t="shared" si="69"/>
        <v>0</v>
      </c>
      <c r="AR45" s="22">
        <f t="shared" si="70"/>
        <v>0</v>
      </c>
      <c r="AS45" s="45"/>
      <c r="AT45" s="13">
        <f t="shared" si="71"/>
        <v>0</v>
      </c>
      <c r="AU45" s="14">
        <f t="shared" si="72"/>
        <v>0</v>
      </c>
      <c r="AV45" s="43"/>
      <c r="AW45" s="13">
        <f t="shared" si="73"/>
        <v>0</v>
      </c>
      <c r="AX45" s="14">
        <f t="shared" si="74"/>
        <v>0</v>
      </c>
      <c r="AY45" s="45"/>
      <c r="AZ45" s="13">
        <f t="shared" si="75"/>
        <v>0</v>
      </c>
      <c r="BA45" s="22">
        <f t="shared" si="76"/>
        <v>0</v>
      </c>
      <c r="BB45" s="45"/>
      <c r="BC45" s="13">
        <f t="shared" si="77"/>
        <v>0</v>
      </c>
      <c r="BD45" s="14">
        <f t="shared" si="78"/>
        <v>0</v>
      </c>
      <c r="BE45" s="45"/>
      <c r="BF45" s="13">
        <f t="shared" si="79"/>
        <v>0</v>
      </c>
      <c r="BG45" s="22">
        <f t="shared" si="80"/>
        <v>0</v>
      </c>
      <c r="BH45" s="45"/>
      <c r="BI45" s="13">
        <f t="shared" si="81"/>
        <v>0</v>
      </c>
      <c r="BJ45" s="22">
        <f t="shared" si="82"/>
        <v>0</v>
      </c>
      <c r="BK45" s="45"/>
      <c r="BL45" s="13">
        <f t="shared" si="83"/>
        <v>0</v>
      </c>
      <c r="BM45" s="22">
        <f t="shared" si="84"/>
        <v>0</v>
      </c>
      <c r="BN45" s="45"/>
      <c r="BO45" s="13">
        <f t="shared" si="85"/>
        <v>0</v>
      </c>
      <c r="BP45" s="22">
        <f t="shared" si="86"/>
        <v>0</v>
      </c>
      <c r="BQ45" s="45"/>
      <c r="BR45" s="13">
        <f t="shared" si="87"/>
        <v>0</v>
      </c>
      <c r="BS45" s="22">
        <f t="shared" si="88"/>
        <v>0</v>
      </c>
      <c r="BT45" s="45"/>
      <c r="BU45" s="13">
        <f t="shared" si="89"/>
        <v>0</v>
      </c>
      <c r="BV45" s="14">
        <f t="shared" si="90"/>
        <v>0</v>
      </c>
      <c r="BW45" s="78"/>
      <c r="BX45" s="78"/>
      <c r="BY45" s="106">
        <f>AVERAGE(N45,T45,AC45)</f>
        <v>46506958.399999999</v>
      </c>
      <c r="BZ45" s="95">
        <f>+BY45/6*1</f>
        <v>7751159.7333333334</v>
      </c>
      <c r="CA45" s="95">
        <f>+BY45/6*5</f>
        <v>38755798.666666664</v>
      </c>
      <c r="CB45" s="95">
        <f t="shared" si="91"/>
        <v>39976606.324666664</v>
      </c>
      <c r="CC45" s="95">
        <v>0</v>
      </c>
      <c r="CD45" s="95">
        <f t="shared" si="92"/>
        <v>0</v>
      </c>
    </row>
    <row r="46" spans="1:82" ht="30" x14ac:dyDescent="0.25">
      <c r="A46" s="2">
        <v>42</v>
      </c>
      <c r="B46" s="2" t="s">
        <v>69</v>
      </c>
      <c r="C46" s="2" t="s">
        <v>70</v>
      </c>
      <c r="D46" s="31" t="s">
        <v>101</v>
      </c>
      <c r="E46" s="32">
        <v>44</v>
      </c>
      <c r="F46" s="2" t="s">
        <v>71</v>
      </c>
      <c r="G46" s="2">
        <v>6</v>
      </c>
      <c r="H46" s="37" t="s">
        <v>9</v>
      </c>
      <c r="I46" s="9">
        <v>442060</v>
      </c>
      <c r="J46" s="10">
        <f t="shared" si="49"/>
        <v>279210</v>
      </c>
      <c r="K46" s="4">
        <f t="shared" si="50"/>
        <v>0.63161109351671718</v>
      </c>
      <c r="L46" s="28">
        <v>162850</v>
      </c>
      <c r="M46" s="28">
        <f t="shared" si="51"/>
        <v>7165400</v>
      </c>
      <c r="N46" s="38">
        <f t="shared" si="48"/>
        <v>42992400</v>
      </c>
      <c r="O46" s="41">
        <v>423242.74</v>
      </c>
      <c r="P46" s="13">
        <f t="shared" si="45"/>
        <v>337852.04</v>
      </c>
      <c r="Q46" s="13">
        <f t="shared" si="52"/>
        <v>0.79824650979246559</v>
      </c>
      <c r="R46" s="28">
        <v>85390.7</v>
      </c>
      <c r="S46" s="13">
        <f t="shared" si="53"/>
        <v>3757190.8</v>
      </c>
      <c r="T46" s="14">
        <f t="shared" si="54"/>
        <v>22543144.799999997</v>
      </c>
      <c r="U46" s="41">
        <v>442060</v>
      </c>
      <c r="V46" s="13">
        <f t="shared" si="55"/>
        <v>442060</v>
      </c>
      <c r="W46" s="26">
        <f t="shared" si="56"/>
        <v>1</v>
      </c>
      <c r="X46" s="13"/>
      <c r="Y46" s="13">
        <f t="shared" si="57"/>
        <v>0</v>
      </c>
      <c r="Z46" s="14">
        <f t="shared" si="58"/>
        <v>0</v>
      </c>
      <c r="AA46" s="45">
        <v>167000</v>
      </c>
      <c r="AB46" s="13">
        <f t="shared" si="59"/>
        <v>7348000</v>
      </c>
      <c r="AC46" s="14">
        <f t="shared" si="60"/>
        <v>44088000</v>
      </c>
      <c r="AD46" s="45"/>
      <c r="AE46" s="13">
        <f t="shared" si="61"/>
        <v>0</v>
      </c>
      <c r="AF46" s="14">
        <f t="shared" si="62"/>
        <v>0</v>
      </c>
      <c r="AG46" s="45"/>
      <c r="AH46" s="13">
        <f t="shared" si="63"/>
        <v>0</v>
      </c>
      <c r="AI46" s="14">
        <f t="shared" si="64"/>
        <v>0</v>
      </c>
      <c r="AJ46" s="50"/>
      <c r="AK46" s="30">
        <f t="shared" si="65"/>
        <v>0</v>
      </c>
      <c r="AL46" s="51">
        <f t="shared" si="66"/>
        <v>0</v>
      </c>
      <c r="AM46" s="50"/>
      <c r="AN46" s="30">
        <f t="shared" si="67"/>
        <v>0</v>
      </c>
      <c r="AO46" s="35">
        <f t="shared" si="68"/>
        <v>0</v>
      </c>
      <c r="AP46" s="45"/>
      <c r="AQ46" s="13">
        <f t="shared" si="69"/>
        <v>0</v>
      </c>
      <c r="AR46" s="22">
        <f t="shared" si="70"/>
        <v>0</v>
      </c>
      <c r="AS46" s="45"/>
      <c r="AT46" s="13">
        <f t="shared" si="71"/>
        <v>0</v>
      </c>
      <c r="AU46" s="14">
        <f t="shared" si="72"/>
        <v>0</v>
      </c>
      <c r="AV46" s="43"/>
      <c r="AW46" s="13">
        <f t="shared" si="73"/>
        <v>0</v>
      </c>
      <c r="AX46" s="14">
        <f t="shared" si="74"/>
        <v>0</v>
      </c>
      <c r="AY46" s="45"/>
      <c r="AZ46" s="13">
        <f t="shared" si="75"/>
        <v>0</v>
      </c>
      <c r="BA46" s="22">
        <f t="shared" si="76"/>
        <v>0</v>
      </c>
      <c r="BB46" s="45"/>
      <c r="BC46" s="13">
        <f t="shared" si="77"/>
        <v>0</v>
      </c>
      <c r="BD46" s="14">
        <f t="shared" si="78"/>
        <v>0</v>
      </c>
      <c r="BE46" s="45"/>
      <c r="BF46" s="13">
        <f t="shared" si="79"/>
        <v>0</v>
      </c>
      <c r="BG46" s="22">
        <f t="shared" si="80"/>
        <v>0</v>
      </c>
      <c r="BH46" s="45"/>
      <c r="BI46" s="13">
        <f t="shared" si="81"/>
        <v>0</v>
      </c>
      <c r="BJ46" s="22">
        <f t="shared" si="82"/>
        <v>0</v>
      </c>
      <c r="BK46" s="45"/>
      <c r="BL46" s="13">
        <f t="shared" si="83"/>
        <v>0</v>
      </c>
      <c r="BM46" s="22">
        <f t="shared" si="84"/>
        <v>0</v>
      </c>
      <c r="BN46" s="45"/>
      <c r="BO46" s="13">
        <f t="shared" si="85"/>
        <v>0</v>
      </c>
      <c r="BP46" s="22">
        <f t="shared" si="86"/>
        <v>0</v>
      </c>
      <c r="BQ46" s="45"/>
      <c r="BR46" s="13">
        <f t="shared" si="87"/>
        <v>0</v>
      </c>
      <c r="BS46" s="22">
        <f t="shared" si="88"/>
        <v>0</v>
      </c>
      <c r="BT46" s="45"/>
      <c r="BU46" s="13">
        <f t="shared" si="89"/>
        <v>0</v>
      </c>
      <c r="BV46" s="14">
        <f t="shared" si="90"/>
        <v>0</v>
      </c>
      <c r="BW46" s="78"/>
      <c r="BX46" s="78"/>
      <c r="BY46" s="106">
        <f>AVERAGE(N46,T46,AC46)</f>
        <v>36541181.600000001</v>
      </c>
      <c r="BZ46" s="95">
        <v>0</v>
      </c>
      <c r="CA46" s="95">
        <f>+BY46</f>
        <v>36541181.600000001</v>
      </c>
      <c r="CB46" s="95">
        <f t="shared" si="91"/>
        <v>37692228.820400007</v>
      </c>
      <c r="CC46" s="95">
        <v>0</v>
      </c>
      <c r="CD46" s="95">
        <f t="shared" si="92"/>
        <v>0</v>
      </c>
    </row>
    <row r="47" spans="1:82" ht="30" x14ac:dyDescent="0.25">
      <c r="A47" s="2">
        <v>43</v>
      </c>
      <c r="B47" s="2" t="s">
        <v>69</v>
      </c>
      <c r="C47" s="2" t="s">
        <v>70</v>
      </c>
      <c r="D47" s="31" t="s">
        <v>101</v>
      </c>
      <c r="E47" s="32">
        <v>30</v>
      </c>
      <c r="F47" s="2" t="s">
        <v>71</v>
      </c>
      <c r="G47" s="2">
        <v>13</v>
      </c>
      <c r="H47" s="37" t="s">
        <v>9</v>
      </c>
      <c r="I47" s="9">
        <v>442060</v>
      </c>
      <c r="J47" s="10">
        <f t="shared" si="49"/>
        <v>279210</v>
      </c>
      <c r="K47" s="4">
        <f t="shared" si="50"/>
        <v>0.63161109351671718</v>
      </c>
      <c r="L47" s="28">
        <v>162850</v>
      </c>
      <c r="M47" s="28">
        <f t="shared" si="51"/>
        <v>4885500</v>
      </c>
      <c r="N47" s="38">
        <f t="shared" si="48"/>
        <v>63511500</v>
      </c>
      <c r="O47" s="41">
        <v>423242.74</v>
      </c>
      <c r="P47" s="13">
        <f t="shared" si="45"/>
        <v>337852.04</v>
      </c>
      <c r="Q47" s="13">
        <f t="shared" si="52"/>
        <v>0.79824650979246559</v>
      </c>
      <c r="R47" s="28">
        <v>85390.7</v>
      </c>
      <c r="S47" s="13">
        <f t="shared" si="53"/>
        <v>2561721</v>
      </c>
      <c r="T47" s="14">
        <f t="shared" si="54"/>
        <v>33302373</v>
      </c>
      <c r="U47" s="41">
        <v>442060</v>
      </c>
      <c r="V47" s="13">
        <f t="shared" si="55"/>
        <v>442060</v>
      </c>
      <c r="W47" s="26">
        <f t="shared" si="56"/>
        <v>1</v>
      </c>
      <c r="X47" s="13"/>
      <c r="Y47" s="13">
        <f t="shared" si="57"/>
        <v>0</v>
      </c>
      <c r="Z47" s="14">
        <f t="shared" si="58"/>
        <v>0</v>
      </c>
      <c r="AA47" s="45">
        <v>167000</v>
      </c>
      <c r="AB47" s="13">
        <f t="shared" si="59"/>
        <v>5010000</v>
      </c>
      <c r="AC47" s="14">
        <f t="shared" si="60"/>
        <v>65130000</v>
      </c>
      <c r="AD47" s="45"/>
      <c r="AE47" s="13">
        <f t="shared" si="61"/>
        <v>0</v>
      </c>
      <c r="AF47" s="14">
        <f t="shared" si="62"/>
        <v>0</v>
      </c>
      <c r="AG47" s="45"/>
      <c r="AH47" s="13">
        <f t="shared" si="63"/>
        <v>0</v>
      </c>
      <c r="AI47" s="14">
        <f t="shared" si="64"/>
        <v>0</v>
      </c>
      <c r="AJ47" s="50"/>
      <c r="AK47" s="30">
        <f t="shared" si="65"/>
        <v>0</v>
      </c>
      <c r="AL47" s="51">
        <f t="shared" si="66"/>
        <v>0</v>
      </c>
      <c r="AM47" s="50"/>
      <c r="AN47" s="30">
        <f t="shared" si="67"/>
        <v>0</v>
      </c>
      <c r="AO47" s="35">
        <f t="shared" si="68"/>
        <v>0</v>
      </c>
      <c r="AP47" s="45"/>
      <c r="AQ47" s="13">
        <f t="shared" si="69"/>
        <v>0</v>
      </c>
      <c r="AR47" s="22">
        <f t="shared" si="70"/>
        <v>0</v>
      </c>
      <c r="AS47" s="45"/>
      <c r="AT47" s="13">
        <f t="shared" si="71"/>
        <v>0</v>
      </c>
      <c r="AU47" s="14">
        <f t="shared" si="72"/>
        <v>0</v>
      </c>
      <c r="AV47" s="43"/>
      <c r="AW47" s="13">
        <f t="shared" si="73"/>
        <v>0</v>
      </c>
      <c r="AX47" s="14">
        <f t="shared" si="74"/>
        <v>0</v>
      </c>
      <c r="AY47" s="45"/>
      <c r="AZ47" s="13">
        <f t="shared" si="75"/>
        <v>0</v>
      </c>
      <c r="BA47" s="22">
        <f t="shared" si="76"/>
        <v>0</v>
      </c>
      <c r="BB47" s="45"/>
      <c r="BC47" s="13">
        <f t="shared" si="77"/>
        <v>0</v>
      </c>
      <c r="BD47" s="14">
        <f t="shared" si="78"/>
        <v>0</v>
      </c>
      <c r="BE47" s="45"/>
      <c r="BF47" s="13">
        <f t="shared" si="79"/>
        <v>0</v>
      </c>
      <c r="BG47" s="22">
        <f t="shared" si="80"/>
        <v>0</v>
      </c>
      <c r="BH47" s="45"/>
      <c r="BI47" s="13">
        <f t="shared" si="81"/>
        <v>0</v>
      </c>
      <c r="BJ47" s="22">
        <f t="shared" si="82"/>
        <v>0</v>
      </c>
      <c r="BK47" s="45"/>
      <c r="BL47" s="13">
        <f t="shared" si="83"/>
        <v>0</v>
      </c>
      <c r="BM47" s="22">
        <f t="shared" si="84"/>
        <v>0</v>
      </c>
      <c r="BN47" s="45"/>
      <c r="BO47" s="13">
        <f t="shared" si="85"/>
        <v>0</v>
      </c>
      <c r="BP47" s="22">
        <f t="shared" si="86"/>
        <v>0</v>
      </c>
      <c r="BQ47" s="45"/>
      <c r="BR47" s="13">
        <f t="shared" si="87"/>
        <v>0</v>
      </c>
      <c r="BS47" s="22">
        <f t="shared" si="88"/>
        <v>0</v>
      </c>
      <c r="BT47" s="45"/>
      <c r="BU47" s="13">
        <f t="shared" si="89"/>
        <v>0</v>
      </c>
      <c r="BV47" s="14">
        <f t="shared" si="90"/>
        <v>0</v>
      </c>
      <c r="BW47" s="78"/>
      <c r="BX47" s="78"/>
      <c r="BY47" s="106">
        <f>AVERAGE(N47,T47,AC47)</f>
        <v>53981291</v>
      </c>
      <c r="BZ47" s="95">
        <v>0</v>
      </c>
      <c r="CA47" s="95">
        <f>+BY47/13*1</f>
        <v>4152407</v>
      </c>
      <c r="CB47" s="95">
        <f t="shared" si="91"/>
        <v>4283207.8205000004</v>
      </c>
      <c r="CC47" s="95">
        <f>+BY47/13*12</f>
        <v>49828884</v>
      </c>
      <c r="CD47" s="95">
        <f t="shared" si="92"/>
        <v>52940448.661380008</v>
      </c>
    </row>
    <row r="48" spans="1:82" x14ac:dyDescent="0.25">
      <c r="A48" s="2">
        <v>1</v>
      </c>
      <c r="B48" s="2" t="s">
        <v>7</v>
      </c>
      <c r="C48" s="2" t="s">
        <v>8</v>
      </c>
      <c r="D48" s="31" t="s">
        <v>93</v>
      </c>
      <c r="E48" s="32">
        <v>110</v>
      </c>
      <c r="F48" s="2" t="s">
        <v>9</v>
      </c>
      <c r="G48" s="2">
        <v>28</v>
      </c>
      <c r="H48" s="37" t="s">
        <v>9</v>
      </c>
      <c r="I48" s="9">
        <v>138933.43</v>
      </c>
      <c r="J48" s="3">
        <f t="shared" si="49"/>
        <v>109223.43</v>
      </c>
      <c r="K48" s="4">
        <f t="shared" si="50"/>
        <v>0.78615657872982769</v>
      </c>
      <c r="L48" s="28">
        <v>29710</v>
      </c>
      <c r="M48" s="28">
        <f t="shared" si="51"/>
        <v>3268100</v>
      </c>
      <c r="N48" s="38">
        <f t="shared" si="48"/>
        <v>91506800</v>
      </c>
      <c r="O48" s="41">
        <v>53263.81</v>
      </c>
      <c r="P48" s="13">
        <f t="shared" si="45"/>
        <v>6383.1499999999942</v>
      </c>
      <c r="Q48" s="13">
        <f t="shared" si="52"/>
        <v>0.11984028179734034</v>
      </c>
      <c r="R48" s="28">
        <v>46880.66</v>
      </c>
      <c r="S48" s="13">
        <f t="shared" si="53"/>
        <v>5156872.6000000006</v>
      </c>
      <c r="T48" s="14">
        <f t="shared" si="54"/>
        <v>144392432.80000001</v>
      </c>
      <c r="U48" s="41">
        <v>138933.43</v>
      </c>
      <c r="V48" s="13">
        <f t="shared" si="55"/>
        <v>104871.43</v>
      </c>
      <c r="W48" s="26">
        <f t="shared" si="56"/>
        <v>0.75483222432498787</v>
      </c>
      <c r="X48" s="28">
        <v>34062</v>
      </c>
      <c r="Y48" s="13">
        <f t="shared" si="57"/>
        <v>3746820</v>
      </c>
      <c r="Z48" s="14">
        <f t="shared" si="58"/>
        <v>104910960</v>
      </c>
      <c r="AA48" s="45"/>
      <c r="AB48" s="13">
        <f t="shared" si="59"/>
        <v>0</v>
      </c>
      <c r="AC48" s="14">
        <f t="shared" si="60"/>
        <v>0</v>
      </c>
      <c r="AD48" s="45"/>
      <c r="AE48" s="13">
        <f t="shared" si="61"/>
        <v>0</v>
      </c>
      <c r="AF48" s="14">
        <f t="shared" si="62"/>
        <v>0</v>
      </c>
      <c r="AG48" s="45"/>
      <c r="AH48" s="13">
        <f t="shared" si="63"/>
        <v>0</v>
      </c>
      <c r="AI48" s="14">
        <f t="shared" si="64"/>
        <v>0</v>
      </c>
      <c r="AJ48" s="50"/>
      <c r="AK48" s="30">
        <f t="shared" si="65"/>
        <v>0</v>
      </c>
      <c r="AL48" s="51">
        <f t="shared" si="66"/>
        <v>0</v>
      </c>
      <c r="AM48" s="50"/>
      <c r="AN48" s="30">
        <f t="shared" si="67"/>
        <v>0</v>
      </c>
      <c r="AO48" s="35">
        <f t="shared" si="68"/>
        <v>0</v>
      </c>
      <c r="AP48" s="45"/>
      <c r="AQ48" s="13">
        <f t="shared" si="69"/>
        <v>0</v>
      </c>
      <c r="AR48" s="22">
        <f t="shared" si="70"/>
        <v>0</v>
      </c>
      <c r="AS48" s="45"/>
      <c r="AT48" s="13">
        <f t="shared" si="71"/>
        <v>0</v>
      </c>
      <c r="AU48" s="14">
        <f t="shared" si="72"/>
        <v>0</v>
      </c>
      <c r="AV48" s="43"/>
      <c r="AW48" s="13">
        <f t="shared" si="73"/>
        <v>0</v>
      </c>
      <c r="AX48" s="14">
        <f t="shared" si="74"/>
        <v>0</v>
      </c>
      <c r="AY48" s="45"/>
      <c r="AZ48" s="13">
        <f t="shared" si="75"/>
        <v>0</v>
      </c>
      <c r="BA48" s="22">
        <f t="shared" si="76"/>
        <v>0</v>
      </c>
      <c r="BB48" s="45"/>
      <c r="BC48" s="13">
        <f t="shared" si="77"/>
        <v>0</v>
      </c>
      <c r="BD48" s="14">
        <f t="shared" si="78"/>
        <v>0</v>
      </c>
      <c r="BE48" s="45"/>
      <c r="BF48" s="13">
        <f t="shared" si="79"/>
        <v>0</v>
      </c>
      <c r="BG48" s="22">
        <f t="shared" si="80"/>
        <v>0</v>
      </c>
      <c r="BH48" s="45"/>
      <c r="BI48" s="13">
        <f t="shared" si="81"/>
        <v>0</v>
      </c>
      <c r="BJ48" s="22">
        <f t="shared" si="82"/>
        <v>0</v>
      </c>
      <c r="BK48" s="45"/>
      <c r="BL48" s="13">
        <f t="shared" si="83"/>
        <v>0</v>
      </c>
      <c r="BM48" s="22">
        <f t="shared" si="84"/>
        <v>0</v>
      </c>
      <c r="BN48" s="45"/>
      <c r="BO48" s="13">
        <f t="shared" si="85"/>
        <v>0</v>
      </c>
      <c r="BP48" s="22">
        <f t="shared" si="86"/>
        <v>0</v>
      </c>
      <c r="BQ48" s="45"/>
      <c r="BR48" s="13">
        <f t="shared" si="87"/>
        <v>0</v>
      </c>
      <c r="BS48" s="22">
        <f t="shared" si="88"/>
        <v>0</v>
      </c>
      <c r="BT48" s="45"/>
      <c r="BU48" s="13">
        <f t="shared" si="89"/>
        <v>0</v>
      </c>
      <c r="BV48" s="14">
        <f t="shared" si="90"/>
        <v>0</v>
      </c>
      <c r="BW48" s="78"/>
      <c r="BX48" s="78"/>
      <c r="BY48" s="106">
        <f t="shared" ref="BY48:BY55" si="93">AVERAGE(N48,T48,Z48)</f>
        <v>113603397.60000001</v>
      </c>
      <c r="BZ48" s="95">
        <f>+BY48/28*4</f>
        <v>16229056.800000001</v>
      </c>
      <c r="CA48" s="95">
        <f>(BY48/28*12)</f>
        <v>48687170.400000006</v>
      </c>
      <c r="CB48" s="95">
        <f t="shared" si="91"/>
        <v>50220816.267600007</v>
      </c>
      <c r="CC48" s="95">
        <f>+BY48/28*12</f>
        <v>48687170.400000006</v>
      </c>
      <c r="CD48" s="95">
        <f t="shared" si="92"/>
        <v>51727440.755628012</v>
      </c>
    </row>
    <row r="49" spans="1:82" ht="30" x14ac:dyDescent="0.25">
      <c r="A49" s="2">
        <v>2</v>
      </c>
      <c r="B49" s="2" t="s">
        <v>10</v>
      </c>
      <c r="C49" s="2" t="s">
        <v>11</v>
      </c>
      <c r="D49" s="31" t="s">
        <v>93</v>
      </c>
      <c r="E49" s="32">
        <v>110000</v>
      </c>
      <c r="F49" s="2" t="s">
        <v>12</v>
      </c>
      <c r="G49" s="2">
        <v>4</v>
      </c>
      <c r="H49" s="37" t="s">
        <v>9</v>
      </c>
      <c r="I49" s="9">
        <v>18.940000000000001</v>
      </c>
      <c r="J49" s="3">
        <f t="shared" si="49"/>
        <v>16.940000000000001</v>
      </c>
      <c r="K49" s="4">
        <f t="shared" si="50"/>
        <v>0.89440337909186907</v>
      </c>
      <c r="L49" s="28">
        <v>2</v>
      </c>
      <c r="M49" s="28">
        <f t="shared" si="51"/>
        <v>220000</v>
      </c>
      <c r="N49" s="38">
        <f t="shared" si="48"/>
        <v>880000</v>
      </c>
      <c r="O49" s="41">
        <v>11.57</v>
      </c>
      <c r="P49" s="13">
        <f t="shared" si="45"/>
        <v>9.48</v>
      </c>
      <c r="Q49" s="13">
        <f t="shared" si="52"/>
        <v>0.81936041486603284</v>
      </c>
      <c r="R49" s="28">
        <v>2.09</v>
      </c>
      <c r="S49" s="13">
        <f t="shared" si="53"/>
        <v>229899.99999999997</v>
      </c>
      <c r="T49" s="14">
        <f t="shared" si="54"/>
        <v>919599.99999999988</v>
      </c>
      <c r="U49" s="41">
        <v>18.940000000000001</v>
      </c>
      <c r="V49" s="13">
        <f t="shared" si="55"/>
        <v>17.940000000000001</v>
      </c>
      <c r="W49" s="26">
        <f t="shared" si="56"/>
        <v>0.94720168954593453</v>
      </c>
      <c r="X49" s="13">
        <v>1</v>
      </c>
      <c r="Y49" s="13">
        <f t="shared" si="57"/>
        <v>110000</v>
      </c>
      <c r="Z49" s="14">
        <f t="shared" si="58"/>
        <v>440000</v>
      </c>
      <c r="AA49" s="45"/>
      <c r="AB49" s="13">
        <f t="shared" si="59"/>
        <v>0</v>
      </c>
      <c r="AC49" s="14">
        <f t="shared" si="60"/>
        <v>0</v>
      </c>
      <c r="AD49" s="45"/>
      <c r="AE49" s="13">
        <f t="shared" si="61"/>
        <v>0</v>
      </c>
      <c r="AF49" s="14">
        <f t="shared" si="62"/>
        <v>0</v>
      </c>
      <c r="AG49" s="45"/>
      <c r="AH49" s="13">
        <f t="shared" si="63"/>
        <v>0</v>
      </c>
      <c r="AI49" s="14">
        <f t="shared" si="64"/>
        <v>0</v>
      </c>
      <c r="AJ49" s="50"/>
      <c r="AK49" s="30">
        <f t="shared" si="65"/>
        <v>0</v>
      </c>
      <c r="AL49" s="51">
        <f t="shared" si="66"/>
        <v>0</v>
      </c>
      <c r="AM49" s="50"/>
      <c r="AN49" s="30">
        <f t="shared" si="67"/>
        <v>0</v>
      </c>
      <c r="AO49" s="35">
        <f t="shared" si="68"/>
        <v>0</v>
      </c>
      <c r="AP49" s="45"/>
      <c r="AQ49" s="13">
        <f t="shared" si="69"/>
        <v>0</v>
      </c>
      <c r="AR49" s="22">
        <f t="shared" si="70"/>
        <v>0</v>
      </c>
      <c r="AS49" s="45"/>
      <c r="AT49" s="13">
        <f t="shared" si="71"/>
        <v>0</v>
      </c>
      <c r="AU49" s="14">
        <f t="shared" si="72"/>
        <v>0</v>
      </c>
      <c r="AV49" s="43"/>
      <c r="AW49" s="13">
        <f t="shared" si="73"/>
        <v>0</v>
      </c>
      <c r="AX49" s="14">
        <f t="shared" si="74"/>
        <v>0</v>
      </c>
      <c r="AY49" s="45"/>
      <c r="AZ49" s="13">
        <f t="shared" si="75"/>
        <v>0</v>
      </c>
      <c r="BA49" s="22">
        <f t="shared" si="76"/>
        <v>0</v>
      </c>
      <c r="BB49" s="45"/>
      <c r="BC49" s="13">
        <f t="shared" si="77"/>
        <v>0</v>
      </c>
      <c r="BD49" s="14">
        <f t="shared" si="78"/>
        <v>0</v>
      </c>
      <c r="BE49" s="45"/>
      <c r="BF49" s="13">
        <f t="shared" si="79"/>
        <v>0</v>
      </c>
      <c r="BG49" s="22">
        <f t="shared" si="80"/>
        <v>0</v>
      </c>
      <c r="BH49" s="45"/>
      <c r="BI49" s="13">
        <f t="shared" si="81"/>
        <v>0</v>
      </c>
      <c r="BJ49" s="22">
        <f t="shared" si="82"/>
        <v>0</v>
      </c>
      <c r="BK49" s="45"/>
      <c r="BL49" s="13">
        <f t="shared" si="83"/>
        <v>0</v>
      </c>
      <c r="BM49" s="22">
        <f t="shared" si="84"/>
        <v>0</v>
      </c>
      <c r="BN49" s="45"/>
      <c r="BO49" s="13">
        <f t="shared" si="85"/>
        <v>0</v>
      </c>
      <c r="BP49" s="22">
        <f t="shared" si="86"/>
        <v>0</v>
      </c>
      <c r="BQ49" s="45"/>
      <c r="BR49" s="13">
        <f t="shared" si="87"/>
        <v>0</v>
      </c>
      <c r="BS49" s="22">
        <f t="shared" si="88"/>
        <v>0</v>
      </c>
      <c r="BT49" s="45"/>
      <c r="BU49" s="13">
        <f t="shared" si="89"/>
        <v>0</v>
      </c>
      <c r="BV49" s="14">
        <f t="shared" si="90"/>
        <v>0</v>
      </c>
      <c r="BW49" s="78"/>
      <c r="BX49" s="78"/>
      <c r="BY49" s="106">
        <f t="shared" si="93"/>
        <v>746533.33333333337</v>
      </c>
      <c r="BZ49" s="95">
        <f>+BY49</f>
        <v>746533.33333333337</v>
      </c>
      <c r="CA49" s="95">
        <v>0</v>
      </c>
      <c r="CB49" s="95">
        <f t="shared" si="91"/>
        <v>0</v>
      </c>
      <c r="CC49" s="95">
        <v>0</v>
      </c>
      <c r="CD49" s="95">
        <f t="shared" si="92"/>
        <v>0</v>
      </c>
    </row>
    <row r="50" spans="1:82" x14ac:dyDescent="0.25">
      <c r="A50" s="2">
        <v>9</v>
      </c>
      <c r="B50" s="2" t="s">
        <v>28</v>
      </c>
      <c r="C50" s="2" t="s">
        <v>29</v>
      </c>
      <c r="D50" s="31" t="s">
        <v>93</v>
      </c>
      <c r="E50" s="32">
        <v>2</v>
      </c>
      <c r="F50" s="2" t="s">
        <v>27</v>
      </c>
      <c r="G50" s="2">
        <v>28</v>
      </c>
      <c r="H50" s="37" t="s">
        <v>9</v>
      </c>
      <c r="I50" s="9">
        <v>442060.92</v>
      </c>
      <c r="J50" s="3">
        <f t="shared" si="49"/>
        <v>279210.92</v>
      </c>
      <c r="K50" s="4">
        <f t="shared" si="50"/>
        <v>0.63161186019338689</v>
      </c>
      <c r="L50" s="28">
        <v>162850</v>
      </c>
      <c r="M50" s="28">
        <f t="shared" si="51"/>
        <v>325700</v>
      </c>
      <c r="N50" s="38">
        <f t="shared" si="48"/>
        <v>9119600</v>
      </c>
      <c r="O50" s="41">
        <v>127295.16</v>
      </c>
      <c r="P50" s="13">
        <f t="shared" si="45"/>
        <v>52679.040000000008</v>
      </c>
      <c r="Q50" s="13">
        <f t="shared" si="52"/>
        <v>0.4138338016936387</v>
      </c>
      <c r="R50" s="28">
        <v>74616.12</v>
      </c>
      <c r="S50" s="13">
        <f t="shared" si="53"/>
        <v>149232.24</v>
      </c>
      <c r="T50" s="14">
        <f t="shared" si="54"/>
        <v>4178502.7199999997</v>
      </c>
      <c r="U50" s="41">
        <v>442060.92</v>
      </c>
      <c r="V50" s="13">
        <f t="shared" si="55"/>
        <v>244218.91999999998</v>
      </c>
      <c r="W50" s="26">
        <f t="shared" si="56"/>
        <v>0.55245534936677954</v>
      </c>
      <c r="X50" s="13">
        <v>197842</v>
      </c>
      <c r="Y50" s="13">
        <f t="shared" si="57"/>
        <v>395684</v>
      </c>
      <c r="Z50" s="14">
        <f t="shared" si="58"/>
        <v>11079152</v>
      </c>
      <c r="AA50" s="46"/>
      <c r="AB50" s="13">
        <f t="shared" si="59"/>
        <v>0</v>
      </c>
      <c r="AC50" s="14">
        <f t="shared" si="60"/>
        <v>0</v>
      </c>
      <c r="AD50" s="46"/>
      <c r="AE50" s="13">
        <f t="shared" si="61"/>
        <v>0</v>
      </c>
      <c r="AF50" s="14">
        <f t="shared" si="62"/>
        <v>0</v>
      </c>
      <c r="AG50" s="46"/>
      <c r="AH50" s="13">
        <f t="shared" si="63"/>
        <v>0</v>
      </c>
      <c r="AI50" s="14">
        <f t="shared" si="64"/>
        <v>0</v>
      </c>
      <c r="AJ50" s="46"/>
      <c r="AK50" s="30">
        <f t="shared" si="65"/>
        <v>0</v>
      </c>
      <c r="AL50" s="51">
        <f t="shared" si="66"/>
        <v>0</v>
      </c>
      <c r="AM50" s="50"/>
      <c r="AN50" s="30">
        <f t="shared" si="67"/>
        <v>0</v>
      </c>
      <c r="AO50" s="35">
        <f t="shared" si="68"/>
        <v>0</v>
      </c>
      <c r="AP50" s="45"/>
      <c r="AQ50" s="13">
        <f t="shared" si="69"/>
        <v>0</v>
      </c>
      <c r="AR50" s="22">
        <f t="shared" si="70"/>
        <v>0</v>
      </c>
      <c r="AS50" s="45"/>
      <c r="AT50" s="13">
        <f t="shared" si="71"/>
        <v>0</v>
      </c>
      <c r="AU50" s="14">
        <f t="shared" si="72"/>
        <v>0</v>
      </c>
      <c r="AV50" s="43"/>
      <c r="AW50" s="13">
        <f t="shared" si="73"/>
        <v>0</v>
      </c>
      <c r="AX50" s="14">
        <f t="shared" si="74"/>
        <v>0</v>
      </c>
      <c r="AY50" s="45"/>
      <c r="AZ50" s="13">
        <f t="shared" si="75"/>
        <v>0</v>
      </c>
      <c r="BA50" s="22">
        <f t="shared" si="76"/>
        <v>0</v>
      </c>
      <c r="BB50" s="45"/>
      <c r="BC50" s="13">
        <f t="shared" si="77"/>
        <v>0</v>
      </c>
      <c r="BD50" s="14">
        <f t="shared" si="78"/>
        <v>0</v>
      </c>
      <c r="BE50" s="45"/>
      <c r="BF50" s="13">
        <f t="shared" si="79"/>
        <v>0</v>
      </c>
      <c r="BG50" s="22">
        <f t="shared" si="80"/>
        <v>0</v>
      </c>
      <c r="BH50" s="45"/>
      <c r="BI50" s="13">
        <f t="shared" si="81"/>
        <v>0</v>
      </c>
      <c r="BJ50" s="22">
        <f t="shared" si="82"/>
        <v>0</v>
      </c>
      <c r="BK50" s="45"/>
      <c r="BL50" s="13">
        <f t="shared" si="83"/>
        <v>0</v>
      </c>
      <c r="BM50" s="22">
        <f t="shared" si="84"/>
        <v>0</v>
      </c>
      <c r="BN50" s="45"/>
      <c r="BO50" s="13">
        <f t="shared" si="85"/>
        <v>0</v>
      </c>
      <c r="BP50" s="22">
        <f t="shared" si="86"/>
        <v>0</v>
      </c>
      <c r="BQ50" s="45"/>
      <c r="BR50" s="13">
        <f t="shared" si="87"/>
        <v>0</v>
      </c>
      <c r="BS50" s="22">
        <f t="shared" si="88"/>
        <v>0</v>
      </c>
      <c r="BT50" s="45"/>
      <c r="BU50" s="13">
        <f t="shared" si="89"/>
        <v>0</v>
      </c>
      <c r="BV50" s="14">
        <f t="shared" si="90"/>
        <v>0</v>
      </c>
      <c r="BW50" s="78"/>
      <c r="BX50" s="78"/>
      <c r="BY50" s="106">
        <f t="shared" si="93"/>
        <v>8125751.5733333332</v>
      </c>
      <c r="BZ50" s="95">
        <f>+BY50/28*4</f>
        <v>1160821.6533333333</v>
      </c>
      <c r="CA50" s="95">
        <f>+BY50/28*12</f>
        <v>3482464.96</v>
      </c>
      <c r="CB50" s="95">
        <f t="shared" si="91"/>
        <v>3592162.6062400001</v>
      </c>
      <c r="CC50" s="95">
        <f>+BY50/28*12</f>
        <v>3482464.96</v>
      </c>
      <c r="CD50" s="95">
        <f t="shared" si="92"/>
        <v>3699927.4844272002</v>
      </c>
    </row>
    <row r="51" spans="1:82" x14ac:dyDescent="0.25">
      <c r="A51" s="2">
        <v>10</v>
      </c>
      <c r="B51" s="2" t="s">
        <v>30</v>
      </c>
      <c r="C51" s="2" t="s">
        <v>31</v>
      </c>
      <c r="D51" s="31" t="s">
        <v>93</v>
      </c>
      <c r="E51" s="32">
        <v>127000</v>
      </c>
      <c r="F51" s="2" t="s">
        <v>32</v>
      </c>
      <c r="G51" s="2">
        <v>28</v>
      </c>
      <c r="H51" s="37" t="s">
        <v>9</v>
      </c>
      <c r="I51" s="9">
        <v>37.869999999999997</v>
      </c>
      <c r="J51" s="3">
        <f t="shared" si="49"/>
        <v>27.869999999999997</v>
      </c>
      <c r="K51" s="4">
        <f t="shared" si="50"/>
        <v>0.73593873778716656</v>
      </c>
      <c r="L51" s="28">
        <v>10</v>
      </c>
      <c r="M51" s="28">
        <f t="shared" si="51"/>
        <v>1270000</v>
      </c>
      <c r="N51" s="38">
        <f t="shared" si="48"/>
        <v>35560000</v>
      </c>
      <c r="O51" s="41">
        <v>5.26</v>
      </c>
      <c r="P51" s="13">
        <f t="shared" si="45"/>
        <v>3.17</v>
      </c>
      <c r="Q51" s="13">
        <f t="shared" si="52"/>
        <v>0.60266159695817489</v>
      </c>
      <c r="R51" s="28">
        <v>2.09</v>
      </c>
      <c r="S51" s="13">
        <f t="shared" si="53"/>
        <v>265430</v>
      </c>
      <c r="T51" s="14">
        <f t="shared" si="54"/>
        <v>7432040</v>
      </c>
      <c r="U51" s="41">
        <v>37.869999999999997</v>
      </c>
      <c r="V51" s="13">
        <f t="shared" si="55"/>
        <v>32.869999999999997</v>
      </c>
      <c r="W51" s="26">
        <f t="shared" si="56"/>
        <v>0.86796936889358334</v>
      </c>
      <c r="X51" s="13">
        <v>5</v>
      </c>
      <c r="Y51" s="13">
        <f t="shared" si="57"/>
        <v>635000</v>
      </c>
      <c r="Z51" s="14">
        <f t="shared" si="58"/>
        <v>17780000</v>
      </c>
      <c r="AA51" s="45"/>
      <c r="AB51" s="13">
        <f t="shared" si="59"/>
        <v>0</v>
      </c>
      <c r="AC51" s="14">
        <f t="shared" si="60"/>
        <v>0</v>
      </c>
      <c r="AD51" s="45"/>
      <c r="AE51" s="13">
        <f t="shared" si="61"/>
        <v>0</v>
      </c>
      <c r="AF51" s="14">
        <f t="shared" si="62"/>
        <v>0</v>
      </c>
      <c r="AG51" s="45"/>
      <c r="AH51" s="13">
        <f t="shared" si="63"/>
        <v>0</v>
      </c>
      <c r="AI51" s="14">
        <f t="shared" si="64"/>
        <v>0</v>
      </c>
      <c r="AJ51" s="50"/>
      <c r="AK51" s="30">
        <f t="shared" si="65"/>
        <v>0</v>
      </c>
      <c r="AL51" s="51">
        <f t="shared" si="66"/>
        <v>0</v>
      </c>
      <c r="AM51" s="50"/>
      <c r="AN51" s="30">
        <f t="shared" si="67"/>
        <v>0</v>
      </c>
      <c r="AO51" s="35">
        <f t="shared" si="68"/>
        <v>0</v>
      </c>
      <c r="AP51" s="45"/>
      <c r="AQ51" s="13">
        <f t="shared" si="69"/>
        <v>0</v>
      </c>
      <c r="AR51" s="22">
        <f t="shared" si="70"/>
        <v>0</v>
      </c>
      <c r="AS51" s="45"/>
      <c r="AT51" s="13">
        <f t="shared" si="71"/>
        <v>0</v>
      </c>
      <c r="AU51" s="14">
        <f t="shared" si="72"/>
        <v>0</v>
      </c>
      <c r="AV51" s="43"/>
      <c r="AW51" s="13">
        <f t="shared" si="73"/>
        <v>0</v>
      </c>
      <c r="AX51" s="14">
        <f t="shared" si="74"/>
        <v>0</v>
      </c>
      <c r="AY51" s="45"/>
      <c r="AZ51" s="13">
        <f t="shared" si="75"/>
        <v>0</v>
      </c>
      <c r="BA51" s="22">
        <f t="shared" si="76"/>
        <v>0</v>
      </c>
      <c r="BB51" s="45"/>
      <c r="BC51" s="13">
        <f t="shared" si="77"/>
        <v>0</v>
      </c>
      <c r="BD51" s="14">
        <f t="shared" si="78"/>
        <v>0</v>
      </c>
      <c r="BE51" s="45"/>
      <c r="BF51" s="13">
        <f t="shared" si="79"/>
        <v>0</v>
      </c>
      <c r="BG51" s="22">
        <f t="shared" si="80"/>
        <v>0</v>
      </c>
      <c r="BH51" s="45"/>
      <c r="BI51" s="13">
        <f t="shared" si="81"/>
        <v>0</v>
      </c>
      <c r="BJ51" s="22">
        <f t="shared" si="82"/>
        <v>0</v>
      </c>
      <c r="BK51" s="45"/>
      <c r="BL51" s="13">
        <f t="shared" si="83"/>
        <v>0</v>
      </c>
      <c r="BM51" s="22">
        <f t="shared" si="84"/>
        <v>0</v>
      </c>
      <c r="BN51" s="45"/>
      <c r="BO51" s="13">
        <f t="shared" si="85"/>
        <v>0</v>
      </c>
      <c r="BP51" s="22">
        <f t="shared" si="86"/>
        <v>0</v>
      </c>
      <c r="BQ51" s="45"/>
      <c r="BR51" s="13">
        <f t="shared" si="87"/>
        <v>0</v>
      </c>
      <c r="BS51" s="22">
        <f t="shared" si="88"/>
        <v>0</v>
      </c>
      <c r="BT51" s="45"/>
      <c r="BU51" s="13">
        <f t="shared" si="89"/>
        <v>0</v>
      </c>
      <c r="BV51" s="14">
        <f t="shared" si="90"/>
        <v>0</v>
      </c>
      <c r="BW51" s="78"/>
      <c r="BX51" s="78"/>
      <c r="BY51" s="106">
        <f t="shared" si="93"/>
        <v>20257346.666666668</v>
      </c>
      <c r="BZ51" s="95">
        <f>+BY51/28*4</f>
        <v>2893906.666666667</v>
      </c>
      <c r="CA51" s="95">
        <f>+BY51/28*12</f>
        <v>8681720</v>
      </c>
      <c r="CB51" s="95">
        <f t="shared" si="91"/>
        <v>8955194.1800000016</v>
      </c>
      <c r="CC51" s="95">
        <f>+BY51/28*12</f>
        <v>8681720</v>
      </c>
      <c r="CD51" s="95">
        <f t="shared" si="92"/>
        <v>9223850.0054000001</v>
      </c>
    </row>
    <row r="52" spans="1:82" ht="30" x14ac:dyDescent="0.25">
      <c r="A52" s="2">
        <v>11</v>
      </c>
      <c r="B52" s="2" t="s">
        <v>33</v>
      </c>
      <c r="C52" s="2" t="s">
        <v>34</v>
      </c>
      <c r="D52" s="31" t="s">
        <v>96</v>
      </c>
      <c r="E52" s="32">
        <v>10900</v>
      </c>
      <c r="F52" s="2" t="s">
        <v>35</v>
      </c>
      <c r="G52" s="2">
        <v>28</v>
      </c>
      <c r="H52" s="37" t="s">
        <v>9</v>
      </c>
      <c r="I52" s="9">
        <v>18.940000000000001</v>
      </c>
      <c r="J52" s="3">
        <f t="shared" si="49"/>
        <v>8.9400000000000013</v>
      </c>
      <c r="K52" s="4">
        <f t="shared" si="50"/>
        <v>0.47201689545934533</v>
      </c>
      <c r="L52" s="28">
        <v>10</v>
      </c>
      <c r="M52" s="28">
        <f t="shared" si="51"/>
        <v>109000</v>
      </c>
      <c r="N52" s="38">
        <f t="shared" si="48"/>
        <v>3052000</v>
      </c>
      <c r="O52" s="41">
        <v>5.26</v>
      </c>
      <c r="P52" s="13">
        <f t="shared" si="45"/>
        <v>1.08</v>
      </c>
      <c r="Q52" s="13">
        <f t="shared" si="52"/>
        <v>0.20532319391634984</v>
      </c>
      <c r="R52" s="28">
        <v>4.18</v>
      </c>
      <c r="S52" s="13">
        <f t="shared" si="53"/>
        <v>45562</v>
      </c>
      <c r="T52" s="14">
        <f t="shared" si="54"/>
        <v>1275736</v>
      </c>
      <c r="U52" s="41">
        <v>18.940000000000001</v>
      </c>
      <c r="V52" s="13">
        <f t="shared" si="55"/>
        <v>14.940000000000001</v>
      </c>
      <c r="W52" s="26">
        <f t="shared" si="56"/>
        <v>0.78880675818373813</v>
      </c>
      <c r="X52" s="13">
        <v>4</v>
      </c>
      <c r="Y52" s="13">
        <f t="shared" si="57"/>
        <v>43600</v>
      </c>
      <c r="Z52" s="14">
        <f t="shared" si="58"/>
        <v>1220800</v>
      </c>
      <c r="AA52" s="46"/>
      <c r="AB52" s="13">
        <f t="shared" si="59"/>
        <v>0</v>
      </c>
      <c r="AC52" s="14">
        <f t="shared" si="60"/>
        <v>0</v>
      </c>
      <c r="AD52" s="46"/>
      <c r="AE52" s="13">
        <f t="shared" si="61"/>
        <v>0</v>
      </c>
      <c r="AF52" s="14">
        <f t="shared" si="62"/>
        <v>0</v>
      </c>
      <c r="AG52" s="46"/>
      <c r="AH52" s="13">
        <f t="shared" si="63"/>
        <v>0</v>
      </c>
      <c r="AI52" s="14">
        <f t="shared" si="64"/>
        <v>0</v>
      </c>
      <c r="AJ52" s="46"/>
      <c r="AK52" s="30">
        <f t="shared" si="65"/>
        <v>0</v>
      </c>
      <c r="AL52" s="51">
        <f t="shared" si="66"/>
        <v>0</v>
      </c>
      <c r="AM52" s="50"/>
      <c r="AN52" s="30">
        <f t="shared" si="67"/>
        <v>0</v>
      </c>
      <c r="AO52" s="35">
        <f t="shared" si="68"/>
        <v>0</v>
      </c>
      <c r="AP52" s="45"/>
      <c r="AQ52" s="13">
        <f t="shared" si="69"/>
        <v>0</v>
      </c>
      <c r="AR52" s="22">
        <f t="shared" si="70"/>
        <v>0</v>
      </c>
      <c r="AS52" s="45"/>
      <c r="AT52" s="13">
        <f t="shared" si="71"/>
        <v>0</v>
      </c>
      <c r="AU52" s="14">
        <f t="shared" si="72"/>
        <v>0</v>
      </c>
      <c r="AV52" s="43"/>
      <c r="AW52" s="13">
        <f t="shared" si="73"/>
        <v>0</v>
      </c>
      <c r="AX52" s="14">
        <f t="shared" si="74"/>
        <v>0</v>
      </c>
      <c r="AY52" s="45"/>
      <c r="AZ52" s="13">
        <f t="shared" si="75"/>
        <v>0</v>
      </c>
      <c r="BA52" s="22">
        <f t="shared" si="76"/>
        <v>0</v>
      </c>
      <c r="BB52" s="45"/>
      <c r="BC52" s="13">
        <f t="shared" si="77"/>
        <v>0</v>
      </c>
      <c r="BD52" s="14">
        <f t="shared" si="78"/>
        <v>0</v>
      </c>
      <c r="BE52" s="45"/>
      <c r="BF52" s="13">
        <f t="shared" si="79"/>
        <v>0</v>
      </c>
      <c r="BG52" s="22">
        <f t="shared" si="80"/>
        <v>0</v>
      </c>
      <c r="BH52" s="45"/>
      <c r="BI52" s="13">
        <f t="shared" si="81"/>
        <v>0</v>
      </c>
      <c r="BJ52" s="22">
        <f t="shared" si="82"/>
        <v>0</v>
      </c>
      <c r="BK52" s="45"/>
      <c r="BL52" s="13">
        <f t="shared" si="83"/>
        <v>0</v>
      </c>
      <c r="BM52" s="22">
        <f t="shared" si="84"/>
        <v>0</v>
      </c>
      <c r="BN52" s="45"/>
      <c r="BO52" s="13">
        <f t="shared" si="85"/>
        <v>0</v>
      </c>
      <c r="BP52" s="22">
        <f t="shared" si="86"/>
        <v>0</v>
      </c>
      <c r="BQ52" s="45"/>
      <c r="BR52" s="13">
        <f t="shared" si="87"/>
        <v>0</v>
      </c>
      <c r="BS52" s="22">
        <f t="shared" si="88"/>
        <v>0</v>
      </c>
      <c r="BT52" s="45"/>
      <c r="BU52" s="13">
        <f t="shared" si="89"/>
        <v>0</v>
      </c>
      <c r="BV52" s="14">
        <f t="shared" si="90"/>
        <v>0</v>
      </c>
      <c r="BW52" s="78"/>
      <c r="BX52" s="78"/>
      <c r="BY52" s="106">
        <f t="shared" si="93"/>
        <v>1849512</v>
      </c>
      <c r="BZ52" s="95">
        <f>+BY52/28*4</f>
        <v>264216</v>
      </c>
      <c r="CA52" s="95">
        <f>+BY52/28*12</f>
        <v>792648</v>
      </c>
      <c r="CB52" s="95">
        <f t="shared" si="91"/>
        <v>817616.41200000001</v>
      </c>
      <c r="CC52" s="95">
        <f>+BY52/28*12</f>
        <v>792648</v>
      </c>
      <c r="CD52" s="95">
        <f t="shared" si="92"/>
        <v>842144.90436000016</v>
      </c>
    </row>
    <row r="53" spans="1:82" ht="45" x14ac:dyDescent="0.25">
      <c r="A53" s="2">
        <v>14</v>
      </c>
      <c r="B53" s="2" t="s">
        <v>42</v>
      </c>
      <c r="C53" s="2" t="s">
        <v>43</v>
      </c>
      <c r="D53" s="31" t="s">
        <v>93</v>
      </c>
      <c r="E53" s="32">
        <v>125</v>
      </c>
      <c r="F53" s="2" t="s">
        <v>43</v>
      </c>
      <c r="G53" s="2">
        <v>28</v>
      </c>
      <c r="H53" s="37" t="s">
        <v>9</v>
      </c>
      <c r="I53" s="9">
        <v>353648.74</v>
      </c>
      <c r="J53" s="3">
        <f t="shared" si="49"/>
        <v>331568.74</v>
      </c>
      <c r="K53" s="4">
        <f t="shared" si="50"/>
        <v>0.93756516706379334</v>
      </c>
      <c r="L53" s="28">
        <v>22080</v>
      </c>
      <c r="M53" s="28">
        <f t="shared" si="51"/>
        <v>2760000</v>
      </c>
      <c r="N53" s="38">
        <f>+G53*M53</f>
        <v>77280000</v>
      </c>
      <c r="O53" s="41">
        <v>87288.65</v>
      </c>
      <c r="P53" s="13">
        <f t="shared" si="45"/>
        <v>71933.75</v>
      </c>
      <c r="Q53" s="13">
        <f t="shared" si="52"/>
        <v>0.82409053181599212</v>
      </c>
      <c r="R53" s="28">
        <v>15354.9</v>
      </c>
      <c r="S53" s="13">
        <f t="shared" si="53"/>
        <v>1919362.5</v>
      </c>
      <c r="T53" s="14">
        <f t="shared" si="54"/>
        <v>53742150</v>
      </c>
      <c r="U53" s="41">
        <v>353648.74</v>
      </c>
      <c r="V53" s="13">
        <f t="shared" si="55"/>
        <v>134626.74</v>
      </c>
      <c r="W53" s="26">
        <f t="shared" si="56"/>
        <v>0.38067925818143733</v>
      </c>
      <c r="X53" s="13">
        <v>219022</v>
      </c>
      <c r="Y53" s="13">
        <f t="shared" si="57"/>
        <v>27377750</v>
      </c>
      <c r="Z53" s="14">
        <f t="shared" si="58"/>
        <v>766577000</v>
      </c>
      <c r="AA53" s="45"/>
      <c r="AB53" s="13">
        <f t="shared" si="59"/>
        <v>0</v>
      </c>
      <c r="AC53" s="14">
        <f t="shared" si="60"/>
        <v>0</v>
      </c>
      <c r="AD53" s="45"/>
      <c r="AE53" s="13">
        <f t="shared" si="61"/>
        <v>0</v>
      </c>
      <c r="AF53" s="14">
        <f t="shared" si="62"/>
        <v>0</v>
      </c>
      <c r="AG53" s="45"/>
      <c r="AH53" s="13">
        <f t="shared" si="63"/>
        <v>0</v>
      </c>
      <c r="AI53" s="14">
        <f t="shared" si="64"/>
        <v>0</v>
      </c>
      <c r="AJ53" s="50"/>
      <c r="AK53" s="30">
        <f t="shared" si="65"/>
        <v>0</v>
      </c>
      <c r="AL53" s="51">
        <f t="shared" si="66"/>
        <v>0</v>
      </c>
      <c r="AM53" s="50"/>
      <c r="AN53" s="30">
        <f t="shared" si="67"/>
        <v>0</v>
      </c>
      <c r="AO53" s="35">
        <f t="shared" si="68"/>
        <v>0</v>
      </c>
      <c r="AP53" s="45"/>
      <c r="AQ53" s="13">
        <f t="shared" si="69"/>
        <v>0</v>
      </c>
      <c r="AR53" s="22">
        <f t="shared" si="70"/>
        <v>0</v>
      </c>
      <c r="AS53" s="45"/>
      <c r="AT53" s="13">
        <f t="shared" si="71"/>
        <v>0</v>
      </c>
      <c r="AU53" s="14">
        <f t="shared" si="72"/>
        <v>0</v>
      </c>
      <c r="AV53" s="43"/>
      <c r="AW53" s="13">
        <f t="shared" si="73"/>
        <v>0</v>
      </c>
      <c r="AX53" s="14">
        <f t="shared" si="74"/>
        <v>0</v>
      </c>
      <c r="AY53" s="45"/>
      <c r="AZ53" s="13">
        <f t="shared" si="75"/>
        <v>0</v>
      </c>
      <c r="BA53" s="22">
        <f t="shared" si="76"/>
        <v>0</v>
      </c>
      <c r="BB53" s="45"/>
      <c r="BC53" s="13">
        <f t="shared" si="77"/>
        <v>0</v>
      </c>
      <c r="BD53" s="14">
        <f t="shared" si="78"/>
        <v>0</v>
      </c>
      <c r="BE53" s="45"/>
      <c r="BF53" s="13">
        <f t="shared" si="79"/>
        <v>0</v>
      </c>
      <c r="BG53" s="22">
        <f t="shared" si="80"/>
        <v>0</v>
      </c>
      <c r="BH53" s="45"/>
      <c r="BI53" s="13">
        <f t="shared" si="81"/>
        <v>0</v>
      </c>
      <c r="BJ53" s="22">
        <f t="shared" si="82"/>
        <v>0</v>
      </c>
      <c r="BK53" s="45"/>
      <c r="BL53" s="13">
        <f t="shared" si="83"/>
        <v>0</v>
      </c>
      <c r="BM53" s="22">
        <f t="shared" si="84"/>
        <v>0</v>
      </c>
      <c r="BN53" s="45"/>
      <c r="BO53" s="13">
        <f t="shared" si="85"/>
        <v>0</v>
      </c>
      <c r="BP53" s="22">
        <f t="shared" si="86"/>
        <v>0</v>
      </c>
      <c r="BQ53" s="45"/>
      <c r="BR53" s="13">
        <f t="shared" si="87"/>
        <v>0</v>
      </c>
      <c r="BS53" s="22">
        <f t="shared" si="88"/>
        <v>0</v>
      </c>
      <c r="BT53" s="45"/>
      <c r="BU53" s="13">
        <f t="shared" si="89"/>
        <v>0</v>
      </c>
      <c r="BV53" s="14">
        <f t="shared" si="90"/>
        <v>0</v>
      </c>
      <c r="BW53" s="78"/>
      <c r="BX53" s="78"/>
      <c r="BY53" s="106">
        <f t="shared" si="93"/>
        <v>299199716.66666669</v>
      </c>
      <c r="BZ53" s="95">
        <f>+BY53/28*4</f>
        <v>42742816.666666672</v>
      </c>
      <c r="CA53" s="95">
        <f>+BY53/28*12</f>
        <v>128228450.00000001</v>
      </c>
      <c r="CB53" s="95">
        <f t="shared" si="91"/>
        <v>132267646.17500003</v>
      </c>
      <c r="CC53" s="95">
        <f>+BY53/28*12</f>
        <v>128228450.00000001</v>
      </c>
      <c r="CD53" s="95">
        <f t="shared" si="92"/>
        <v>136235675.56025001</v>
      </c>
    </row>
    <row r="54" spans="1:82" x14ac:dyDescent="0.25">
      <c r="A54" s="2">
        <v>31</v>
      </c>
      <c r="B54" s="2" t="s">
        <v>61</v>
      </c>
      <c r="C54" s="2" t="s">
        <v>62</v>
      </c>
      <c r="D54" s="31" t="s">
        <v>100</v>
      </c>
      <c r="E54" s="32">
        <v>1</v>
      </c>
      <c r="F54" s="2" t="s">
        <v>9</v>
      </c>
      <c r="G54" s="2">
        <v>28</v>
      </c>
      <c r="H54" s="37" t="s">
        <v>9</v>
      </c>
      <c r="I54" s="9">
        <v>20878374.859999999</v>
      </c>
      <c r="J54" s="3">
        <f t="shared" si="49"/>
        <v>3370124.8599999994</v>
      </c>
      <c r="K54" s="4">
        <f t="shared" si="50"/>
        <v>0.16141701078739992</v>
      </c>
      <c r="L54" s="28">
        <v>17508250</v>
      </c>
      <c r="M54" s="28">
        <f t="shared" si="51"/>
        <v>17508250</v>
      </c>
      <c r="N54" s="38">
        <f>+M54*G54</f>
        <v>490231000</v>
      </c>
      <c r="O54" s="41">
        <v>18922908.530000001</v>
      </c>
      <c r="P54" s="13">
        <f t="shared" si="45"/>
        <v>3875760.2100000009</v>
      </c>
      <c r="Q54" s="13">
        <f t="shared" si="52"/>
        <v>0.2048184191058921</v>
      </c>
      <c r="R54" s="28">
        <v>15047148.32</v>
      </c>
      <c r="S54" s="13">
        <f t="shared" si="53"/>
        <v>15047148.32</v>
      </c>
      <c r="T54" s="14">
        <f t="shared" si="54"/>
        <v>421320152.96000004</v>
      </c>
      <c r="U54" s="41">
        <v>20878374.859999999</v>
      </c>
      <c r="V54" s="13">
        <f t="shared" si="55"/>
        <v>4408838.8599999994</v>
      </c>
      <c r="W54" s="26">
        <f t="shared" si="56"/>
        <v>0.21116772208390167</v>
      </c>
      <c r="X54" s="13">
        <v>16469536</v>
      </c>
      <c r="Y54" s="13">
        <f t="shared" si="57"/>
        <v>16469536</v>
      </c>
      <c r="Z54" s="14">
        <f t="shared" si="58"/>
        <v>461147008</v>
      </c>
      <c r="AA54" s="45"/>
      <c r="AB54" s="13">
        <f t="shared" si="59"/>
        <v>0</v>
      </c>
      <c r="AC54" s="14">
        <f t="shared" si="60"/>
        <v>0</v>
      </c>
      <c r="AD54" s="45"/>
      <c r="AE54" s="13">
        <f t="shared" si="61"/>
        <v>0</v>
      </c>
      <c r="AF54" s="14">
        <f t="shared" si="62"/>
        <v>0</v>
      </c>
      <c r="AG54" s="45"/>
      <c r="AH54" s="13">
        <f t="shared" si="63"/>
        <v>0</v>
      </c>
      <c r="AI54" s="14">
        <f t="shared" si="64"/>
        <v>0</v>
      </c>
      <c r="AJ54" s="50"/>
      <c r="AK54" s="30">
        <f t="shared" si="65"/>
        <v>0</v>
      </c>
      <c r="AL54" s="51">
        <f t="shared" si="66"/>
        <v>0</v>
      </c>
      <c r="AM54" s="50"/>
      <c r="AN54" s="30">
        <f t="shared" si="67"/>
        <v>0</v>
      </c>
      <c r="AO54" s="35">
        <f t="shared" si="68"/>
        <v>0</v>
      </c>
      <c r="AP54" s="45"/>
      <c r="AQ54" s="13">
        <f t="shared" si="69"/>
        <v>0</v>
      </c>
      <c r="AR54" s="22">
        <f t="shared" si="70"/>
        <v>0</v>
      </c>
      <c r="AS54" s="45"/>
      <c r="AT54" s="13">
        <f t="shared" si="71"/>
        <v>0</v>
      </c>
      <c r="AU54" s="14">
        <f t="shared" si="72"/>
        <v>0</v>
      </c>
      <c r="AV54" s="43"/>
      <c r="AW54" s="13">
        <f t="shared" si="73"/>
        <v>0</v>
      </c>
      <c r="AX54" s="14">
        <f t="shared" si="74"/>
        <v>0</v>
      </c>
      <c r="AY54" s="45"/>
      <c r="AZ54" s="13">
        <f t="shared" si="75"/>
        <v>0</v>
      </c>
      <c r="BA54" s="22">
        <f t="shared" si="76"/>
        <v>0</v>
      </c>
      <c r="BB54" s="45"/>
      <c r="BC54" s="13">
        <f t="shared" si="77"/>
        <v>0</v>
      </c>
      <c r="BD54" s="14">
        <f t="shared" si="78"/>
        <v>0</v>
      </c>
      <c r="BE54" s="45"/>
      <c r="BF54" s="13">
        <f t="shared" si="79"/>
        <v>0</v>
      </c>
      <c r="BG54" s="22">
        <f t="shared" si="80"/>
        <v>0</v>
      </c>
      <c r="BH54" s="45"/>
      <c r="BI54" s="13">
        <f t="shared" si="81"/>
        <v>0</v>
      </c>
      <c r="BJ54" s="22">
        <f t="shared" si="82"/>
        <v>0</v>
      </c>
      <c r="BK54" s="45"/>
      <c r="BL54" s="13">
        <f t="shared" si="83"/>
        <v>0</v>
      </c>
      <c r="BM54" s="22">
        <f t="shared" si="84"/>
        <v>0</v>
      </c>
      <c r="BN54" s="45"/>
      <c r="BO54" s="13">
        <f t="shared" si="85"/>
        <v>0</v>
      </c>
      <c r="BP54" s="22">
        <f t="shared" si="86"/>
        <v>0</v>
      </c>
      <c r="BQ54" s="45"/>
      <c r="BR54" s="13">
        <f t="shared" si="87"/>
        <v>0</v>
      </c>
      <c r="BS54" s="22">
        <f t="shared" si="88"/>
        <v>0</v>
      </c>
      <c r="BT54" s="45"/>
      <c r="BU54" s="13">
        <f t="shared" si="89"/>
        <v>0</v>
      </c>
      <c r="BV54" s="14">
        <f t="shared" si="90"/>
        <v>0</v>
      </c>
      <c r="BW54" s="78"/>
      <c r="BX54" s="78"/>
      <c r="BY54" s="106">
        <f t="shared" si="93"/>
        <v>457566053.65333337</v>
      </c>
      <c r="BZ54" s="95">
        <f>+BY54/28*4</f>
        <v>65366579.093333341</v>
      </c>
      <c r="CA54" s="95">
        <f>+BY54/28*12</f>
        <v>196099737.28000003</v>
      </c>
      <c r="CB54" s="95">
        <f t="shared" si="91"/>
        <v>202276879.00432006</v>
      </c>
      <c r="CC54" s="95">
        <f>+BY54/28*12</f>
        <v>196099737.28000003</v>
      </c>
      <c r="CD54" s="95">
        <f t="shared" si="92"/>
        <v>208345185.37444967</v>
      </c>
    </row>
    <row r="55" spans="1:82" ht="15.75" thickBot="1" x14ac:dyDescent="0.3">
      <c r="A55" s="2">
        <v>38</v>
      </c>
      <c r="B55" s="2" t="s">
        <v>67</v>
      </c>
      <c r="C55" s="2" t="s">
        <v>68</v>
      </c>
      <c r="D55" s="33" t="s">
        <v>100</v>
      </c>
      <c r="E55" s="34">
        <v>3</v>
      </c>
      <c r="F55" s="2" t="s">
        <v>9</v>
      </c>
      <c r="G55" s="2">
        <v>3</v>
      </c>
      <c r="H55" s="37" t="s">
        <v>9</v>
      </c>
      <c r="I55" s="40">
        <v>9314563.8499999996</v>
      </c>
      <c r="J55" s="11">
        <f t="shared" si="49"/>
        <v>1460063.8499999996</v>
      </c>
      <c r="K55" s="12">
        <f t="shared" si="50"/>
        <v>0.15675064055736757</v>
      </c>
      <c r="L55" s="96">
        <v>7854500</v>
      </c>
      <c r="M55" s="96">
        <f t="shared" si="51"/>
        <v>23563500</v>
      </c>
      <c r="N55" s="97">
        <f>+M55*G55</f>
        <v>70690500</v>
      </c>
      <c r="O55" s="98">
        <v>8949366.0199999996</v>
      </c>
      <c r="P55" s="48">
        <f t="shared" si="45"/>
        <v>2136490.5499999998</v>
      </c>
      <c r="Q55" s="48">
        <f t="shared" si="52"/>
        <v>0.23873093861904643</v>
      </c>
      <c r="R55" s="96">
        <v>6812875.4699999997</v>
      </c>
      <c r="S55" s="48">
        <f t="shared" si="53"/>
        <v>20438626.41</v>
      </c>
      <c r="T55" s="49">
        <f t="shared" si="54"/>
        <v>61315879.230000004</v>
      </c>
      <c r="U55" s="98">
        <v>9314563.8499999996</v>
      </c>
      <c r="V55" s="48">
        <f t="shared" si="55"/>
        <v>2256191.8499999996</v>
      </c>
      <c r="W55" s="110">
        <f t="shared" si="56"/>
        <v>0.24222195331239257</v>
      </c>
      <c r="X55" s="48">
        <v>7058372</v>
      </c>
      <c r="Y55" s="48">
        <f t="shared" si="57"/>
        <v>21175116</v>
      </c>
      <c r="Z55" s="49">
        <f t="shared" si="58"/>
        <v>63525348</v>
      </c>
      <c r="AA55" s="47"/>
      <c r="AB55" s="48">
        <f t="shared" si="59"/>
        <v>0</v>
      </c>
      <c r="AC55" s="49">
        <f t="shared" si="60"/>
        <v>0</v>
      </c>
      <c r="AD55" s="47"/>
      <c r="AE55" s="48">
        <f t="shared" si="61"/>
        <v>0</v>
      </c>
      <c r="AF55" s="49">
        <f t="shared" si="62"/>
        <v>0</v>
      </c>
      <c r="AG55" s="47"/>
      <c r="AH55" s="48">
        <f t="shared" si="63"/>
        <v>0</v>
      </c>
      <c r="AI55" s="49">
        <f t="shared" si="64"/>
        <v>0</v>
      </c>
      <c r="AJ55" s="52"/>
      <c r="AK55" s="53">
        <f t="shared" si="65"/>
        <v>0</v>
      </c>
      <c r="AL55" s="54">
        <f t="shared" si="66"/>
        <v>0</v>
      </c>
      <c r="AM55" s="52"/>
      <c r="AN55" s="53">
        <f t="shared" si="67"/>
        <v>0</v>
      </c>
      <c r="AO55" s="81">
        <f t="shared" si="68"/>
        <v>0</v>
      </c>
      <c r="AP55" s="47"/>
      <c r="AQ55" s="48">
        <f t="shared" si="69"/>
        <v>0</v>
      </c>
      <c r="AR55" s="86">
        <f t="shared" si="70"/>
        <v>0</v>
      </c>
      <c r="AS55" s="47"/>
      <c r="AT55" s="48">
        <f t="shared" si="71"/>
        <v>0</v>
      </c>
      <c r="AU55" s="49">
        <f t="shared" si="72"/>
        <v>0</v>
      </c>
      <c r="AV55" s="91"/>
      <c r="AW55" s="48">
        <f t="shared" si="73"/>
        <v>0</v>
      </c>
      <c r="AX55" s="49">
        <f t="shared" si="74"/>
        <v>0</v>
      </c>
      <c r="AY55" s="47"/>
      <c r="AZ55" s="48">
        <f t="shared" si="75"/>
        <v>0</v>
      </c>
      <c r="BA55" s="86">
        <f t="shared" si="76"/>
        <v>0</v>
      </c>
      <c r="BB55" s="47"/>
      <c r="BC55" s="48">
        <f t="shared" si="77"/>
        <v>0</v>
      </c>
      <c r="BD55" s="49">
        <f t="shared" si="78"/>
        <v>0</v>
      </c>
      <c r="BE55" s="47"/>
      <c r="BF55" s="48">
        <f t="shared" si="79"/>
        <v>0</v>
      </c>
      <c r="BG55" s="86">
        <f t="shared" si="80"/>
        <v>0</v>
      </c>
      <c r="BH55" s="47"/>
      <c r="BI55" s="48">
        <f t="shared" si="81"/>
        <v>0</v>
      </c>
      <c r="BJ55" s="86">
        <f t="shared" si="82"/>
        <v>0</v>
      </c>
      <c r="BK55" s="47"/>
      <c r="BL55" s="48">
        <f t="shared" si="83"/>
        <v>0</v>
      </c>
      <c r="BM55" s="86">
        <f t="shared" si="84"/>
        <v>0</v>
      </c>
      <c r="BN55" s="47"/>
      <c r="BO55" s="48">
        <f t="shared" si="85"/>
        <v>0</v>
      </c>
      <c r="BP55" s="86">
        <f t="shared" si="86"/>
        <v>0</v>
      </c>
      <c r="BQ55" s="47"/>
      <c r="BR55" s="48">
        <f t="shared" si="87"/>
        <v>0</v>
      </c>
      <c r="BS55" s="86">
        <f t="shared" si="88"/>
        <v>0</v>
      </c>
      <c r="BT55" s="47"/>
      <c r="BU55" s="48">
        <f t="shared" si="89"/>
        <v>0</v>
      </c>
      <c r="BV55" s="49">
        <f t="shared" si="90"/>
        <v>0</v>
      </c>
      <c r="BW55" s="78"/>
      <c r="BX55" s="78"/>
      <c r="BY55" s="111">
        <f t="shared" si="93"/>
        <v>65177242.410000004</v>
      </c>
      <c r="BZ55" s="99">
        <f>+BY55</f>
        <v>65177242.410000004</v>
      </c>
      <c r="CA55" s="99"/>
      <c r="CB55" s="99">
        <f t="shared" si="91"/>
        <v>0</v>
      </c>
      <c r="CC55" s="99"/>
      <c r="CD55" s="99">
        <f t="shared" si="92"/>
        <v>0</v>
      </c>
    </row>
    <row r="56" spans="1:82" x14ac:dyDescent="0.25">
      <c r="N56" s="78"/>
      <c r="T56" s="78"/>
      <c r="Z56" s="78"/>
      <c r="AC56" s="78"/>
      <c r="AF56" s="78"/>
      <c r="AI56" s="78"/>
      <c r="AJ56" s="29"/>
      <c r="AK56" s="29"/>
      <c r="AL56" s="79"/>
      <c r="AM56" s="29"/>
      <c r="AN56" s="29"/>
      <c r="AO56" s="79"/>
      <c r="AR56" s="78"/>
      <c r="AU56" s="78"/>
      <c r="AX56" s="78"/>
      <c r="BA56" s="78"/>
      <c r="BD56" s="78"/>
      <c r="BG56" s="78"/>
      <c r="BJ56" s="78"/>
      <c r="BM56" s="78"/>
      <c r="BP56" s="78"/>
      <c r="BS56" s="78"/>
      <c r="BV56" s="78"/>
      <c r="BW56" s="78"/>
      <c r="BX56" s="101" t="s">
        <v>128</v>
      </c>
      <c r="BY56" s="100">
        <f t="shared" ref="BY56:CD56" si="94">SUM(BY4:BY55)</f>
        <v>14613232084.620867</v>
      </c>
      <c r="BZ56" s="102">
        <f t="shared" si="94"/>
        <v>2190653562.3641715</v>
      </c>
      <c r="CA56" s="102">
        <f t="shared" si="94"/>
        <v>6599415188.9840736</v>
      </c>
      <c r="CB56" s="102">
        <f t="shared" ref="CB56" si="95">(CA56*1.0315)</f>
        <v>6807296767.4370728</v>
      </c>
      <c r="CC56" s="102">
        <f t="shared" si="94"/>
        <v>5614359534.8824062</v>
      </c>
      <c r="CD56" s="100">
        <f t="shared" si="94"/>
        <v>5964948216.0381374</v>
      </c>
    </row>
    <row r="57" spans="1:82" x14ac:dyDescent="0.25">
      <c r="A57" s="132" t="s">
        <v>129</v>
      </c>
      <c r="B57" s="133"/>
      <c r="C57" s="133"/>
      <c r="D57" s="133"/>
      <c r="E57" s="133"/>
      <c r="F57" s="133"/>
      <c r="G57" s="133"/>
      <c r="H57" s="133"/>
      <c r="AJ57" s="29"/>
      <c r="AK57" s="29"/>
      <c r="AL57" s="29"/>
      <c r="AM57" s="29"/>
      <c r="AN57" s="29"/>
      <c r="AO57" s="29"/>
      <c r="BX57" s="87" t="s">
        <v>106</v>
      </c>
      <c r="BY57" s="87"/>
      <c r="BZ57" s="95">
        <f>+BZ56*19%</f>
        <v>416224176.84919262</v>
      </c>
      <c r="CA57" s="95"/>
      <c r="CB57" s="95">
        <f>+CB56*19%</f>
        <v>1293386385.8130438</v>
      </c>
      <c r="CC57" s="95"/>
      <c r="CD57" s="95">
        <f>+CD56*19%</f>
        <v>1133340161.0472462</v>
      </c>
    </row>
    <row r="58" spans="1:82" x14ac:dyDescent="0.25">
      <c r="A58" s="133"/>
      <c r="B58" s="133"/>
      <c r="C58" s="133"/>
      <c r="D58" s="133"/>
      <c r="E58" s="133"/>
      <c r="F58" s="133"/>
      <c r="G58" s="133"/>
      <c r="H58" s="133"/>
      <c r="AJ58" s="29"/>
      <c r="AK58" s="29"/>
      <c r="AL58" s="29"/>
      <c r="AM58" s="29"/>
      <c r="AN58" s="29"/>
      <c r="AO58" s="29"/>
      <c r="BX58" s="101" t="s">
        <v>132</v>
      </c>
      <c r="BY58" s="101"/>
      <c r="BZ58" s="102">
        <f>SUM(BZ56:BZ57)</f>
        <v>2606877739.2133641</v>
      </c>
      <c r="CA58" s="102"/>
      <c r="CB58" s="102">
        <f>SUM(CB56:CB57)</f>
        <v>8100683153.2501163</v>
      </c>
      <c r="CC58" s="102"/>
      <c r="CD58" s="102">
        <f>SUM(CD56:CD57)</f>
        <v>7098288377.0853834</v>
      </c>
    </row>
    <row r="59" spans="1:82" ht="18.75" x14ac:dyDescent="0.3">
      <c r="A59" s="133"/>
      <c r="B59" s="133"/>
      <c r="C59" s="133"/>
      <c r="D59" s="133"/>
      <c r="E59" s="133"/>
      <c r="F59" s="133"/>
      <c r="G59" s="133"/>
      <c r="H59" s="133"/>
      <c r="AJ59" s="29"/>
      <c r="AK59" s="29"/>
      <c r="AL59" s="29"/>
      <c r="AM59" s="29"/>
      <c r="AN59" s="29"/>
      <c r="AO59" s="29"/>
      <c r="BX59" s="119" t="s">
        <v>131</v>
      </c>
      <c r="BY59" s="119"/>
      <c r="BZ59" s="119"/>
      <c r="CA59" s="119"/>
      <c r="CB59" s="119"/>
      <c r="CC59" s="119"/>
      <c r="CD59" s="105">
        <f>+CD58+CB58+BZ58</f>
        <v>17805849269.548862</v>
      </c>
    </row>
    <row r="60" spans="1:82" x14ac:dyDescent="0.25">
      <c r="A60" s="133"/>
      <c r="B60" s="133"/>
      <c r="C60" s="133"/>
      <c r="D60" s="133"/>
      <c r="E60" s="133"/>
      <c r="F60" s="133"/>
      <c r="G60" s="133"/>
      <c r="H60" s="133"/>
      <c r="AJ60" s="29"/>
      <c r="AK60" s="29"/>
      <c r="AL60" s="29"/>
      <c r="AM60" s="29"/>
      <c r="AN60" s="29"/>
      <c r="AO60" s="29"/>
    </row>
    <row r="61" spans="1:82" x14ac:dyDescent="0.25">
      <c r="A61" s="133"/>
      <c r="B61" s="133"/>
      <c r="C61" s="133"/>
      <c r="D61" s="133"/>
      <c r="E61" s="133"/>
      <c r="F61" s="133"/>
      <c r="G61" s="133"/>
      <c r="H61" s="133"/>
      <c r="AJ61" s="29"/>
      <c r="AK61" s="29"/>
      <c r="AL61" s="29"/>
      <c r="AM61" s="29"/>
      <c r="AN61" s="29"/>
      <c r="AO61" s="29"/>
    </row>
    <row r="62" spans="1:82" ht="87" customHeight="1" x14ac:dyDescent="0.25">
      <c r="A62" s="133"/>
      <c r="B62" s="133"/>
      <c r="C62" s="133"/>
      <c r="D62" s="133"/>
      <c r="E62" s="133"/>
      <c r="F62" s="133"/>
      <c r="G62" s="133"/>
      <c r="H62" s="133"/>
      <c r="AJ62" s="29"/>
      <c r="AK62" s="29"/>
      <c r="AL62" s="29"/>
      <c r="AM62" s="29"/>
      <c r="AN62" s="29"/>
      <c r="AO62" s="29"/>
    </row>
    <row r="63" spans="1:82" ht="42.75" customHeight="1" x14ac:dyDescent="0.25">
      <c r="A63" s="130" t="s">
        <v>127</v>
      </c>
      <c r="B63" s="131"/>
      <c r="C63" s="131"/>
      <c r="D63" s="131"/>
      <c r="E63" s="131"/>
      <c r="F63" s="131"/>
      <c r="G63" s="131"/>
      <c r="H63" s="131"/>
    </row>
    <row r="64" spans="1:82" x14ac:dyDescent="0.25">
      <c r="A64" s="131"/>
      <c r="B64" s="131"/>
      <c r="C64" s="131"/>
      <c r="D64" s="131"/>
      <c r="E64" s="131"/>
      <c r="F64" s="131"/>
      <c r="G64" s="131"/>
      <c r="H64" s="131"/>
    </row>
    <row r="65" spans="1:8" x14ac:dyDescent="0.25">
      <c r="A65" s="131"/>
      <c r="B65" s="131"/>
      <c r="C65" s="131"/>
      <c r="D65" s="131"/>
      <c r="E65" s="131"/>
      <c r="F65" s="131"/>
      <c r="G65" s="131"/>
      <c r="H65" s="131"/>
    </row>
    <row r="66" spans="1:8" x14ac:dyDescent="0.25">
      <c r="A66" s="131"/>
      <c r="B66" s="131"/>
      <c r="C66" s="131"/>
      <c r="D66" s="131"/>
      <c r="E66" s="131"/>
      <c r="F66" s="131"/>
      <c r="G66" s="131"/>
      <c r="H66" s="131"/>
    </row>
    <row r="67" spans="1:8" x14ac:dyDescent="0.25">
      <c r="A67" s="131"/>
      <c r="B67" s="131"/>
      <c r="C67" s="131"/>
      <c r="D67" s="131"/>
      <c r="E67" s="131"/>
      <c r="F67" s="131"/>
      <c r="G67" s="131"/>
      <c r="H67" s="131"/>
    </row>
    <row r="68" spans="1:8" x14ac:dyDescent="0.25">
      <c r="A68" s="131"/>
      <c r="B68" s="131"/>
      <c r="C68" s="131"/>
      <c r="D68" s="131"/>
      <c r="E68" s="131"/>
      <c r="F68" s="131"/>
      <c r="G68" s="131"/>
      <c r="H68" s="131"/>
    </row>
    <row r="69" spans="1:8" x14ac:dyDescent="0.25">
      <c r="A69" s="131"/>
      <c r="B69" s="131"/>
      <c r="C69" s="131"/>
      <c r="D69" s="131"/>
      <c r="E69" s="131"/>
      <c r="F69" s="131"/>
      <c r="G69" s="131"/>
      <c r="H69" s="131"/>
    </row>
    <row r="70" spans="1:8" x14ac:dyDescent="0.25">
      <c r="A70" s="131"/>
      <c r="B70" s="131"/>
      <c r="C70" s="131"/>
      <c r="D70" s="131"/>
      <c r="E70" s="131"/>
      <c r="F70" s="131"/>
      <c r="G70" s="131"/>
      <c r="H70" s="131"/>
    </row>
    <row r="71" spans="1:8" x14ac:dyDescent="0.25">
      <c r="A71" s="131"/>
      <c r="B71" s="131"/>
      <c r="C71" s="131"/>
      <c r="D71" s="131"/>
      <c r="E71" s="131"/>
      <c r="F71" s="131"/>
      <c r="G71" s="131"/>
      <c r="H71" s="131"/>
    </row>
    <row r="72" spans="1:8" ht="31.5" customHeight="1" x14ac:dyDescent="0.25">
      <c r="A72" s="131"/>
      <c r="B72" s="131"/>
      <c r="C72" s="131"/>
      <c r="D72" s="131"/>
      <c r="E72" s="131"/>
      <c r="F72" s="131"/>
      <c r="G72" s="131"/>
      <c r="H72" s="131"/>
    </row>
  </sheetData>
  <autoFilter ref="A3:CD55" xr:uid="{00000000-0009-0000-0000-000000000000}">
    <filterColumn colId="13">
      <filters>
        <filter val="$ 1.137.204.900,00"/>
        <filter val="$ 1.487.114.100,00"/>
        <filter val="$ 1.579.451.250,00"/>
        <filter val="$ 10.437.000,00"/>
        <filter val="$ 11.880.000,00"/>
        <filter val="$ 2.556.000,00"/>
        <filter val="$ 27.500.000,00"/>
        <filter val="$ 3.052.000,00"/>
        <filter val="$ 30.750.720,00"/>
        <filter val="$ 33.550.000,00"/>
        <filter val="$ 35.175.600,00"/>
        <filter val="$ 35.560.000,00"/>
        <filter val="$ 364.789.600,00"/>
        <filter val="$ 392.725.000,00"/>
        <filter val="$ 42.992.400,00"/>
        <filter val="$ 490.231.000,00"/>
        <filter val="$ 5.640.000.000,00"/>
        <filter val="$ 54.717.600,00"/>
        <filter val="$ 55.440.000,00"/>
        <filter val="$ 63.511.500,00"/>
        <filter val="$ 70.690.500,00"/>
        <filter val="$ 77.280.000,00"/>
        <filter val="$ 880.000,00"/>
        <filter val="$ 9.119.600,00"/>
        <filter val="$ 9.240.000,00"/>
        <filter val="$ 91.506.800,00"/>
        <filter val="$ 962.250.300,00"/>
      </filters>
    </filterColumn>
  </autoFilter>
  <mergeCells count="23">
    <mergeCell ref="A63:H72"/>
    <mergeCell ref="BT2:BV2"/>
    <mergeCell ref="A57:H62"/>
    <mergeCell ref="AV2:AX2"/>
    <mergeCell ref="AY2:BA2"/>
    <mergeCell ref="BB2:BD2"/>
    <mergeCell ref="BE2:BG2"/>
    <mergeCell ref="BH2:BJ2"/>
    <mergeCell ref="I2:N2"/>
    <mergeCell ref="O2:T2"/>
    <mergeCell ref="U2:Z2"/>
    <mergeCell ref="AP2:AR2"/>
    <mergeCell ref="AS2:AU2"/>
    <mergeCell ref="AA2:AC2"/>
    <mergeCell ref="AD2:AF2"/>
    <mergeCell ref="AG2:AI2"/>
    <mergeCell ref="BX59:CC59"/>
    <mergeCell ref="A2:H2"/>
    <mergeCell ref="BK2:BM2"/>
    <mergeCell ref="BN2:BP2"/>
    <mergeCell ref="BQ2:BS2"/>
    <mergeCell ref="AJ2:AL2"/>
    <mergeCell ref="AM2:AO2"/>
  </mergeCells>
  <conditionalFormatting sqref="D4:D13 D47:D55">
    <cfRule type="expression" dxfId="37" priority="5">
      <formula>ISERROR($V4)</formula>
    </cfRule>
  </conditionalFormatting>
  <conditionalFormatting sqref="D4:D55">
    <cfRule type="expression" dxfId="36" priority="1">
      <formula>ISERROR($F4)</formula>
    </cfRule>
    <cfRule type="expression" dxfId="35" priority="2">
      <formula>ISERROR($J4)</formula>
    </cfRule>
  </conditionalFormatting>
  <conditionalFormatting sqref="D14:D18 D42">
    <cfRule type="expression" dxfId="34" priority="6">
      <formula>ISERROR($V15)</formula>
    </cfRule>
  </conditionalFormatting>
  <conditionalFormatting sqref="D19">
    <cfRule type="expression" dxfId="33" priority="7">
      <formula>ISERROR($V23)</formula>
    </cfRule>
  </conditionalFormatting>
  <conditionalFormatting sqref="D20:D28">
    <cfRule type="expression" dxfId="32" priority="8">
      <formula>ISERROR($V27)</formula>
    </cfRule>
  </conditionalFormatting>
  <conditionalFormatting sqref="D29">
    <cfRule type="expression" dxfId="31" priority="4">
      <formula>ISERROR($V29)</formula>
    </cfRule>
  </conditionalFormatting>
  <conditionalFormatting sqref="D30">
    <cfRule type="expression" dxfId="30" priority="10">
      <formula>ISERROR($V38)</formula>
    </cfRule>
  </conditionalFormatting>
  <conditionalFormatting sqref="D31">
    <cfRule type="expression" dxfId="29" priority="11">
      <formula>ISERROR($V41)</formula>
    </cfRule>
  </conditionalFormatting>
  <conditionalFormatting sqref="D32">
    <cfRule type="expression" dxfId="28" priority="12">
      <formula>ISERROR($V43)</formula>
    </cfRule>
  </conditionalFormatting>
  <conditionalFormatting sqref="D33:D37">
    <cfRule type="expression" dxfId="27" priority="14">
      <formula>ISERROR($V49)</formula>
    </cfRule>
  </conditionalFormatting>
  <conditionalFormatting sqref="D35">
    <cfRule type="expression" dxfId="26" priority="16">
      <formula>ISERROR(#REF!)</formula>
    </cfRule>
  </conditionalFormatting>
  <conditionalFormatting sqref="D36:D40">
    <cfRule type="expression" dxfId="25" priority="15">
      <formula>ISERROR($V51)</formula>
    </cfRule>
  </conditionalFormatting>
  <conditionalFormatting sqref="D41">
    <cfRule type="expression" dxfId="24" priority="3">
      <formula>ISERROR($V41)</formula>
    </cfRule>
  </conditionalFormatting>
  <conditionalFormatting sqref="D43">
    <cfRule type="expression" dxfId="23" priority="13">
      <formula>ISERROR($V55)</formula>
    </cfRule>
  </conditionalFormatting>
  <conditionalFormatting sqref="D44:D45">
    <cfRule type="expression" dxfId="22" priority="9">
      <formula>ISERROR($V49)</formula>
    </cfRule>
  </conditionalFormatting>
  <conditionalFormatting sqref="D46">
    <cfRule type="expression" dxfId="21" priority="17">
      <formula>ISERROR(#REF!)</formula>
    </cfRule>
  </conditionalFormatting>
  <conditionalFormatting sqref="E4:E55">
    <cfRule type="expression" dxfId="20" priority="18">
      <formula>ISERROR($I4)</formula>
    </cfRule>
    <cfRule type="expression" dxfId="19" priority="19">
      <formula>ISERROR($E4)</formula>
    </cfRule>
  </conditionalFormatting>
  <dataValidations count="1">
    <dataValidation type="whole" allowBlank="1" showInputMessage="1" showErrorMessage="1" errorTitle="Cantidad" error="Cantidad Entera" promptTitle="Cantidad" prompt="Cantidad Entera" sqref="E4:E55" xr:uid="{00000000-0002-0000-0000-000000000000}">
      <formula1>0</formula1>
      <formula2>999999999999999</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72"/>
  <sheetViews>
    <sheetView tabSelected="1" zoomScale="70" zoomScaleNormal="70" workbookViewId="0">
      <pane xSplit="11" ySplit="3" topLeftCell="L35" activePane="bottomRight" state="frozen"/>
      <selection pane="topRight" activeCell="L1" sqref="L1"/>
      <selection pane="bottomLeft" activeCell="A4" sqref="A4"/>
      <selection pane="bottomRight" activeCell="M62" sqref="M62"/>
    </sheetView>
  </sheetViews>
  <sheetFormatPr baseColWidth="10" defaultColWidth="11" defaultRowHeight="15" x14ac:dyDescent="0.25"/>
  <cols>
    <col min="1" max="1" width="7" style="1" customWidth="1"/>
    <col min="2" max="2" width="17.7109375" style="1" customWidth="1"/>
    <col min="3" max="3" width="27.7109375" style="1" customWidth="1"/>
    <col min="4" max="4" width="25.28515625" style="1" customWidth="1"/>
    <col min="5" max="5" width="10.28515625" style="1" customWidth="1"/>
    <col min="6" max="6" width="24" style="1" customWidth="1"/>
    <col min="7" max="7" width="12.7109375" style="1" customWidth="1"/>
    <col min="8" max="8" width="12" style="1" customWidth="1"/>
    <col min="9" max="9" width="16.28515625" style="8" hidden="1" customWidth="1"/>
    <col min="10" max="10" width="15.28515625" hidden="1" customWidth="1"/>
    <col min="11" max="11" width="15.85546875" hidden="1" customWidth="1"/>
    <col min="12" max="12" width="20.28515625" customWidth="1"/>
    <col min="13" max="13" width="20.7109375" customWidth="1"/>
    <col min="14" max="14" width="21.28515625" customWidth="1"/>
    <col min="15" max="15" width="16.28515625" hidden="1" customWidth="1"/>
    <col min="16" max="16" width="18.28515625" hidden="1" customWidth="1"/>
    <col min="17" max="17" width="17.28515625" hidden="1" customWidth="1"/>
    <col min="18" max="20" width="18.7109375" customWidth="1"/>
    <col min="21" max="21" width="22.28515625" hidden="1" customWidth="1"/>
    <col min="22" max="22" width="20.28515625" hidden="1" customWidth="1"/>
    <col min="23" max="23" width="21.85546875" hidden="1" customWidth="1"/>
    <col min="24" max="25" width="18.28515625" customWidth="1"/>
    <col min="26" max="26" width="20" bestFit="1" customWidth="1"/>
    <col min="27" max="27" width="17.7109375" customWidth="1"/>
    <col min="28" max="28" width="18.28515625" bestFit="1" customWidth="1"/>
    <col min="29" max="29" width="20" bestFit="1" customWidth="1"/>
    <col min="30" max="31" width="16.85546875" customWidth="1"/>
    <col min="32" max="32" width="18.42578125" customWidth="1"/>
    <col min="33" max="35" width="17.85546875" customWidth="1"/>
    <col min="36" max="37" width="17.7109375" customWidth="1"/>
    <col min="38" max="38" width="19.28515625" customWidth="1"/>
    <col min="39" max="41" width="18.28515625" customWidth="1"/>
    <col min="42" max="44" width="19.28515625" customWidth="1"/>
    <col min="45" max="47" width="18.28515625" customWidth="1"/>
    <col min="48" max="50" width="16.28515625" customWidth="1"/>
    <col min="51" max="53" width="16.85546875" customWidth="1"/>
    <col min="54" max="56" width="17.7109375" customWidth="1"/>
    <col min="57" max="59" width="18.85546875" customWidth="1"/>
    <col min="60" max="62" width="17.7109375" customWidth="1"/>
    <col min="63" max="65" width="18.28515625" customWidth="1"/>
    <col min="66" max="68" width="18.140625" customWidth="1"/>
    <col min="69" max="71" width="19.28515625" customWidth="1"/>
    <col min="72" max="77" width="20.7109375" customWidth="1"/>
    <col min="78" max="78" width="6" customWidth="1"/>
    <col min="79" max="79" width="16.7109375" customWidth="1"/>
    <col min="80" max="80" width="24.7109375" customWidth="1"/>
    <col min="81" max="84" width="22.7109375" style="93" customWidth="1"/>
    <col min="85" max="85" width="29.28515625" customWidth="1"/>
  </cols>
  <sheetData>
    <row r="1" spans="1:85" ht="15.75" thickBot="1" x14ac:dyDescent="0.3">
      <c r="AJ1" s="29"/>
      <c r="AK1" s="29"/>
      <c r="AL1" s="29"/>
      <c r="AM1" s="29"/>
      <c r="AN1" s="29"/>
      <c r="AO1" s="29"/>
    </row>
    <row r="2" spans="1:85" s="55" customFormat="1" ht="47.25" customHeight="1" x14ac:dyDescent="0.25">
      <c r="A2" s="120" t="s">
        <v>130</v>
      </c>
      <c r="B2" s="120"/>
      <c r="C2" s="120"/>
      <c r="D2" s="120"/>
      <c r="E2" s="120"/>
      <c r="F2" s="120"/>
      <c r="G2" s="120"/>
      <c r="H2" s="120"/>
      <c r="I2" s="134" t="s">
        <v>107</v>
      </c>
      <c r="J2" s="134"/>
      <c r="K2" s="134"/>
      <c r="L2" s="134"/>
      <c r="M2" s="134"/>
      <c r="N2" s="135"/>
      <c r="O2" s="136" t="s">
        <v>108</v>
      </c>
      <c r="P2" s="137"/>
      <c r="Q2" s="137"/>
      <c r="R2" s="137"/>
      <c r="S2" s="137"/>
      <c r="T2" s="138"/>
      <c r="U2" s="136" t="s">
        <v>109</v>
      </c>
      <c r="V2" s="137"/>
      <c r="W2" s="137"/>
      <c r="X2" s="137"/>
      <c r="Y2" s="137"/>
      <c r="Z2" s="138"/>
      <c r="AA2" s="139" t="s">
        <v>110</v>
      </c>
      <c r="AB2" s="140"/>
      <c r="AC2" s="141"/>
      <c r="AD2" s="139" t="s">
        <v>111</v>
      </c>
      <c r="AE2" s="140"/>
      <c r="AF2" s="141"/>
      <c r="AG2" s="139" t="s">
        <v>112</v>
      </c>
      <c r="AH2" s="140"/>
      <c r="AI2" s="141"/>
      <c r="AJ2" s="124" t="s">
        <v>113</v>
      </c>
      <c r="AK2" s="125"/>
      <c r="AL2" s="126"/>
      <c r="AM2" s="127" t="s">
        <v>114</v>
      </c>
      <c r="AN2" s="128"/>
      <c r="AO2" s="129"/>
      <c r="AP2" s="121" t="s">
        <v>115</v>
      </c>
      <c r="AQ2" s="122"/>
      <c r="AR2" s="123"/>
      <c r="AS2" s="121" t="s">
        <v>116</v>
      </c>
      <c r="AT2" s="122"/>
      <c r="AU2" s="123"/>
      <c r="AV2" s="121" t="s">
        <v>117</v>
      </c>
      <c r="AW2" s="122"/>
      <c r="AX2" s="123"/>
      <c r="AY2" s="121" t="s">
        <v>118</v>
      </c>
      <c r="AZ2" s="122"/>
      <c r="BA2" s="123"/>
      <c r="BB2" s="121" t="s">
        <v>119</v>
      </c>
      <c r="BC2" s="122"/>
      <c r="BD2" s="123"/>
      <c r="BE2" s="127" t="s">
        <v>120</v>
      </c>
      <c r="BF2" s="128"/>
      <c r="BG2" s="129"/>
      <c r="BH2" s="121" t="s">
        <v>121</v>
      </c>
      <c r="BI2" s="122"/>
      <c r="BJ2" s="123"/>
      <c r="BK2" s="121" t="s">
        <v>122</v>
      </c>
      <c r="BL2" s="122"/>
      <c r="BM2" s="123"/>
      <c r="BN2" s="121" t="s">
        <v>123</v>
      </c>
      <c r="BO2" s="122"/>
      <c r="BP2" s="123"/>
      <c r="BQ2" s="121" t="s">
        <v>124</v>
      </c>
      <c r="BR2" s="122"/>
      <c r="BS2" s="123"/>
      <c r="BT2" s="121" t="s">
        <v>125</v>
      </c>
      <c r="BU2" s="122"/>
      <c r="BV2" s="123"/>
      <c r="BW2" s="121" t="s">
        <v>135</v>
      </c>
      <c r="BX2" s="122"/>
      <c r="BY2" s="123"/>
      <c r="BZ2" s="92"/>
      <c r="CA2" s="92"/>
      <c r="CC2" s="94"/>
      <c r="CD2" s="94"/>
      <c r="CE2" s="94"/>
      <c r="CF2" s="94"/>
    </row>
    <row r="3" spans="1:85" ht="138.6" customHeight="1" thickBot="1" x14ac:dyDescent="0.3">
      <c r="A3" s="25" t="s">
        <v>0</v>
      </c>
      <c r="B3" s="25" t="s">
        <v>1</v>
      </c>
      <c r="C3" s="25" t="s">
        <v>2</v>
      </c>
      <c r="D3" s="25" t="s">
        <v>105</v>
      </c>
      <c r="E3" s="25" t="s">
        <v>3</v>
      </c>
      <c r="F3" s="25" t="s">
        <v>4</v>
      </c>
      <c r="G3" s="25" t="s">
        <v>5</v>
      </c>
      <c r="H3" s="36" t="s">
        <v>6</v>
      </c>
      <c r="I3" s="61" t="s">
        <v>87</v>
      </c>
      <c r="J3" s="62" t="s">
        <v>91</v>
      </c>
      <c r="K3" s="62" t="s">
        <v>92</v>
      </c>
      <c r="L3" s="62" t="s">
        <v>88</v>
      </c>
      <c r="M3" s="62" t="s">
        <v>90</v>
      </c>
      <c r="N3" s="63" t="s">
        <v>89</v>
      </c>
      <c r="O3" s="67" t="s">
        <v>87</v>
      </c>
      <c r="P3" s="62" t="s">
        <v>91</v>
      </c>
      <c r="Q3" s="62" t="s">
        <v>92</v>
      </c>
      <c r="R3" s="62" t="s">
        <v>88</v>
      </c>
      <c r="S3" s="62" t="s">
        <v>90</v>
      </c>
      <c r="T3" s="63" t="s">
        <v>89</v>
      </c>
      <c r="U3" s="67" t="s">
        <v>87</v>
      </c>
      <c r="V3" s="62" t="s">
        <v>91</v>
      </c>
      <c r="W3" s="62" t="s">
        <v>92</v>
      </c>
      <c r="X3" s="62" t="s">
        <v>88</v>
      </c>
      <c r="Y3" s="62" t="s">
        <v>90</v>
      </c>
      <c r="Z3" s="63" t="s">
        <v>89</v>
      </c>
      <c r="AA3" s="69" t="s">
        <v>88</v>
      </c>
      <c r="AB3" s="70" t="s">
        <v>90</v>
      </c>
      <c r="AC3" s="71" t="s">
        <v>89</v>
      </c>
      <c r="AD3" s="69" t="s">
        <v>88</v>
      </c>
      <c r="AE3" s="70" t="s">
        <v>90</v>
      </c>
      <c r="AF3" s="71" t="s">
        <v>89</v>
      </c>
      <c r="AG3" s="69" t="s">
        <v>88</v>
      </c>
      <c r="AH3" s="70" t="s">
        <v>90</v>
      </c>
      <c r="AI3" s="71" t="s">
        <v>89</v>
      </c>
      <c r="AJ3" s="75" t="s">
        <v>88</v>
      </c>
      <c r="AK3" s="76" t="s">
        <v>90</v>
      </c>
      <c r="AL3" s="77" t="s">
        <v>89</v>
      </c>
      <c r="AM3" s="75" t="s">
        <v>88</v>
      </c>
      <c r="AN3" s="76" t="s">
        <v>90</v>
      </c>
      <c r="AO3" s="77" t="s">
        <v>89</v>
      </c>
      <c r="AP3" s="82" t="s">
        <v>88</v>
      </c>
      <c r="AQ3" s="83" t="s">
        <v>90</v>
      </c>
      <c r="AR3" s="84" t="s">
        <v>89</v>
      </c>
      <c r="AS3" s="82" t="s">
        <v>88</v>
      </c>
      <c r="AT3" s="83" t="s">
        <v>90</v>
      </c>
      <c r="AU3" s="84" t="s">
        <v>89</v>
      </c>
      <c r="AV3" s="75" t="s">
        <v>88</v>
      </c>
      <c r="AW3" s="76" t="s">
        <v>90</v>
      </c>
      <c r="AX3" s="77" t="s">
        <v>89</v>
      </c>
      <c r="AY3" s="75" t="s">
        <v>88</v>
      </c>
      <c r="AZ3" s="76" t="s">
        <v>90</v>
      </c>
      <c r="BA3" s="77" t="s">
        <v>89</v>
      </c>
      <c r="BB3" s="82" t="s">
        <v>88</v>
      </c>
      <c r="BC3" s="83" t="s">
        <v>90</v>
      </c>
      <c r="BD3" s="84" t="s">
        <v>89</v>
      </c>
      <c r="BE3" s="82" t="s">
        <v>88</v>
      </c>
      <c r="BF3" s="83" t="s">
        <v>90</v>
      </c>
      <c r="BG3" s="84" t="s">
        <v>89</v>
      </c>
      <c r="BH3" s="82" t="s">
        <v>88</v>
      </c>
      <c r="BI3" s="83" t="s">
        <v>90</v>
      </c>
      <c r="BJ3" s="84" t="s">
        <v>89</v>
      </c>
      <c r="BK3" s="82" t="s">
        <v>88</v>
      </c>
      <c r="BL3" s="83" t="s">
        <v>90</v>
      </c>
      <c r="BM3" s="84" t="s">
        <v>89</v>
      </c>
      <c r="BN3" s="82" t="s">
        <v>88</v>
      </c>
      <c r="BO3" s="83" t="s">
        <v>90</v>
      </c>
      <c r="BP3" s="84" t="s">
        <v>89</v>
      </c>
      <c r="BQ3" s="82" t="s">
        <v>88</v>
      </c>
      <c r="BR3" s="83" t="s">
        <v>90</v>
      </c>
      <c r="BS3" s="84" t="s">
        <v>89</v>
      </c>
      <c r="BT3" s="82" t="s">
        <v>88</v>
      </c>
      <c r="BU3" s="83" t="s">
        <v>90</v>
      </c>
      <c r="BV3" s="84" t="s">
        <v>89</v>
      </c>
      <c r="BW3" s="82" t="s">
        <v>88</v>
      </c>
      <c r="BX3" s="83" t="s">
        <v>90</v>
      </c>
      <c r="BY3" s="84" t="s">
        <v>89</v>
      </c>
      <c r="BZ3" s="92"/>
      <c r="CA3" s="92"/>
      <c r="CB3" s="103" t="s">
        <v>126</v>
      </c>
      <c r="CC3" s="104">
        <v>2025</v>
      </c>
      <c r="CD3" s="103">
        <v>2026</v>
      </c>
      <c r="CE3" s="104" t="s">
        <v>134</v>
      </c>
      <c r="CF3" s="103">
        <v>2027</v>
      </c>
      <c r="CG3" s="104" t="s">
        <v>133</v>
      </c>
    </row>
    <row r="4" spans="1:85" ht="30" x14ac:dyDescent="0.25">
      <c r="A4" s="2">
        <v>4</v>
      </c>
      <c r="B4" s="113" t="s">
        <v>15</v>
      </c>
      <c r="C4" s="2" t="s">
        <v>16</v>
      </c>
      <c r="D4" s="31" t="s">
        <v>93</v>
      </c>
      <c r="E4" s="32">
        <v>110000</v>
      </c>
      <c r="F4" s="2" t="s">
        <v>12</v>
      </c>
      <c r="G4" s="2">
        <v>12</v>
      </c>
      <c r="H4" s="37" t="s">
        <v>9</v>
      </c>
      <c r="I4" s="56">
        <v>126.24</v>
      </c>
      <c r="J4" s="57">
        <f t="shared" ref="J4:J35" si="0">+I4-L4</f>
        <v>120.74</v>
      </c>
      <c r="K4" s="58">
        <f t="shared" ref="K4:K35" si="1">+J4/I4</f>
        <v>0.95643219264892265</v>
      </c>
      <c r="L4" s="59">
        <v>5.5</v>
      </c>
      <c r="M4" s="59">
        <f t="shared" ref="M4:M35" si="2">+L4*E4</f>
        <v>605000</v>
      </c>
      <c r="N4" s="60">
        <f t="shared" ref="N4:N12" si="3">+M4*G4</f>
        <v>7260000</v>
      </c>
      <c r="O4" s="64">
        <v>26.3</v>
      </c>
      <c r="P4" s="65">
        <f>+O4-R4</f>
        <v>24.21</v>
      </c>
      <c r="Q4" s="65">
        <f t="shared" ref="Q4:Q35" si="4">+P4/O4</f>
        <v>0.92053231939163493</v>
      </c>
      <c r="R4" s="59">
        <f>94050/45000</f>
        <v>2.09</v>
      </c>
      <c r="S4" s="65">
        <f t="shared" ref="S4:S35" si="5">+R4*E4</f>
        <v>229899.99999999997</v>
      </c>
      <c r="T4" s="66">
        <f t="shared" ref="T4:T35" si="6">+S4*G4</f>
        <v>2758799.9999999995</v>
      </c>
      <c r="U4" s="64">
        <v>126.24</v>
      </c>
      <c r="V4" s="65">
        <f t="shared" ref="V4:V35" si="7">+U4-X4</f>
        <v>126.24</v>
      </c>
      <c r="W4" s="117">
        <f t="shared" ref="W4:W35" si="8">+V4/U4</f>
        <v>1</v>
      </c>
      <c r="X4" s="65"/>
      <c r="Y4" s="65">
        <f t="shared" ref="Y4:Y35" si="9">+X4*E4</f>
        <v>0</v>
      </c>
      <c r="Z4" s="66">
        <f t="shared" ref="Z4:Z35" si="10">+Y4*G4</f>
        <v>0</v>
      </c>
      <c r="AA4" s="68"/>
      <c r="AB4" s="65">
        <f t="shared" ref="AB4:AB35" si="11">+AA4*E4</f>
        <v>0</v>
      </c>
      <c r="AC4" s="66">
        <f t="shared" ref="AC4:AC35" si="12">+AB4*G4</f>
        <v>0</v>
      </c>
      <c r="AD4" s="68"/>
      <c r="AE4" s="65">
        <f t="shared" ref="AE4:AE35" si="13">+AD4*E4</f>
        <v>0</v>
      </c>
      <c r="AF4" s="66">
        <f t="shared" ref="AF4:AF35" si="14">+AE4*G4</f>
        <v>0</v>
      </c>
      <c r="AG4" s="68"/>
      <c r="AH4" s="65">
        <f t="shared" ref="AH4:AH35" si="15">+AG4*E4</f>
        <v>0</v>
      </c>
      <c r="AI4" s="66">
        <f t="shared" ref="AI4:AI35" si="16">+AH4*G4</f>
        <v>0</v>
      </c>
      <c r="AJ4" s="72"/>
      <c r="AK4" s="73">
        <f t="shared" ref="AK4:AK35" si="17">+AJ4*E4</f>
        <v>0</v>
      </c>
      <c r="AL4" s="74">
        <f t="shared" ref="AL4:AL35" si="18">+AK4*G4</f>
        <v>0</v>
      </c>
      <c r="AM4" s="72"/>
      <c r="AN4" s="73">
        <f t="shared" ref="AN4:AN35" si="19">+AM4*E4</f>
        <v>0</v>
      </c>
      <c r="AO4" s="80">
        <f t="shared" ref="AO4:AO35" si="20">+AN4*G4</f>
        <v>0</v>
      </c>
      <c r="AP4" s="85"/>
      <c r="AQ4" s="15">
        <f t="shared" ref="AQ4:AQ35" si="21">+AP4*E4</f>
        <v>0</v>
      </c>
      <c r="AR4" s="21">
        <f t="shared" ref="AR4:AR35" si="22">+AQ4*G4</f>
        <v>0</v>
      </c>
      <c r="AS4" s="85"/>
      <c r="AT4" s="15">
        <f t="shared" ref="AT4:AT35" si="23">+AS4*E4</f>
        <v>0</v>
      </c>
      <c r="AU4" s="16">
        <f t="shared" ref="AU4:AU35" si="24">+AT4*G4</f>
        <v>0</v>
      </c>
      <c r="AV4" s="89"/>
      <c r="AW4" s="15">
        <f t="shared" ref="AW4:AW35" si="25">+AV4*E4</f>
        <v>0</v>
      </c>
      <c r="AX4" s="16">
        <f t="shared" ref="AX4:AX35" si="26">+AW4*G4</f>
        <v>0</v>
      </c>
      <c r="AY4" s="85"/>
      <c r="AZ4" s="15">
        <f t="shared" ref="AZ4:AZ35" si="27">+AY4*E4</f>
        <v>0</v>
      </c>
      <c r="BA4" s="21">
        <f t="shared" ref="BA4:BA35" si="28">+AZ4*G4</f>
        <v>0</v>
      </c>
      <c r="BB4" s="85"/>
      <c r="BC4" s="15">
        <f t="shared" ref="BC4:BC35" si="29">+BB4*E4</f>
        <v>0</v>
      </c>
      <c r="BD4" s="16">
        <f t="shared" ref="BD4:BD35" si="30">+BC4*G4</f>
        <v>0</v>
      </c>
      <c r="BE4" s="85"/>
      <c r="BF4" s="15">
        <f t="shared" ref="BF4:BF35" si="31">+BE4*E4</f>
        <v>0</v>
      </c>
      <c r="BG4" s="21">
        <f t="shared" ref="BG4:BG35" si="32">+BF4*G4</f>
        <v>0</v>
      </c>
      <c r="BH4" s="85"/>
      <c r="BI4" s="15">
        <f t="shared" ref="BI4:BI35" si="33">+BH4*E4</f>
        <v>0</v>
      </c>
      <c r="BJ4" s="21">
        <f t="shared" ref="BJ4:BJ35" si="34">+BI4*G4</f>
        <v>0</v>
      </c>
      <c r="BK4" s="85"/>
      <c r="BL4" s="15">
        <f t="shared" ref="BL4:BL35" si="35">+BK4*E4</f>
        <v>0</v>
      </c>
      <c r="BM4" s="21">
        <f t="shared" ref="BM4:BM35" si="36">+BL4*G4</f>
        <v>0</v>
      </c>
      <c r="BN4" s="85"/>
      <c r="BO4" s="15">
        <f t="shared" ref="BO4:BO35" si="37">+BN4*E4</f>
        <v>0</v>
      </c>
      <c r="BP4" s="21">
        <f t="shared" ref="BP4:BP35" si="38">+BO4*G4</f>
        <v>0</v>
      </c>
      <c r="BQ4" s="85"/>
      <c r="BR4" s="15">
        <f t="shared" ref="BR4:BR35" si="39">+BQ4*E4</f>
        <v>0</v>
      </c>
      <c r="BS4" s="21">
        <f t="shared" ref="BS4:BS35" si="40">+BR4*G4</f>
        <v>0</v>
      </c>
      <c r="BT4" s="85"/>
      <c r="BU4" s="15">
        <f t="shared" ref="BU4:BU35" si="41">+BT4*E4</f>
        <v>0</v>
      </c>
      <c r="BV4" s="21">
        <f t="shared" ref="BV4:BV35" si="42">+BU4*G4</f>
        <v>0</v>
      </c>
      <c r="BW4" s="85"/>
      <c r="BX4" s="15">
        <f>+BW4*E4</f>
        <v>0</v>
      </c>
      <c r="BY4" s="16">
        <f>+BX4*G4</f>
        <v>0</v>
      </c>
      <c r="BZ4" s="78"/>
      <c r="CA4" s="78"/>
      <c r="CB4" s="13">
        <f>AVERAGE(N4,T4)</f>
        <v>5009400</v>
      </c>
      <c r="CC4" s="95">
        <v>0</v>
      </c>
      <c r="CD4" s="95">
        <v>0</v>
      </c>
      <c r="CE4" s="95">
        <f t="shared" ref="CE4:CE35" si="43">(CD4*1.0315)</f>
        <v>0</v>
      </c>
      <c r="CF4" s="95">
        <f>+CB4</f>
        <v>5009400</v>
      </c>
      <c r="CG4" s="95">
        <f t="shared" ref="CG4:CG35" si="44">(CF4*1.03*1.0315)</f>
        <v>5322211.983</v>
      </c>
    </row>
    <row r="5" spans="1:85" x14ac:dyDescent="0.25">
      <c r="A5" s="2">
        <v>30</v>
      </c>
      <c r="B5" s="113" t="s">
        <v>59</v>
      </c>
      <c r="C5" s="2" t="s">
        <v>60</v>
      </c>
      <c r="D5" s="31" t="s">
        <v>99</v>
      </c>
      <c r="E5" s="32">
        <v>1</v>
      </c>
      <c r="F5" s="2" t="s">
        <v>9</v>
      </c>
      <c r="G5" s="2">
        <v>28</v>
      </c>
      <c r="H5" s="37" t="s">
        <v>9</v>
      </c>
      <c r="I5" s="9">
        <v>14402724.439999999</v>
      </c>
      <c r="J5" s="3">
        <f t="shared" si="0"/>
        <v>1374524.4399999995</v>
      </c>
      <c r="K5" s="4">
        <f t="shared" si="1"/>
        <v>9.5435030068519416E-2</v>
      </c>
      <c r="L5" s="28">
        <v>13028200</v>
      </c>
      <c r="M5" s="28">
        <f t="shared" si="2"/>
        <v>13028200</v>
      </c>
      <c r="N5" s="38">
        <f t="shared" si="3"/>
        <v>364789600</v>
      </c>
      <c r="O5" s="41">
        <v>16429523.449999999</v>
      </c>
      <c r="P5" s="13">
        <f>+O5-R5</f>
        <v>3440943.4499999993</v>
      </c>
      <c r="Q5" s="13">
        <f t="shared" si="4"/>
        <v>0.20943659507056483</v>
      </c>
      <c r="R5" s="28">
        <v>12988580</v>
      </c>
      <c r="S5" s="13">
        <f t="shared" si="5"/>
        <v>12988580</v>
      </c>
      <c r="T5" s="14">
        <f t="shared" si="6"/>
        <v>363680240</v>
      </c>
      <c r="U5" s="41">
        <v>14402724.439999999</v>
      </c>
      <c r="V5" s="13">
        <f t="shared" si="7"/>
        <v>14402724.439999999</v>
      </c>
      <c r="W5" s="26">
        <f t="shared" si="8"/>
        <v>1</v>
      </c>
      <c r="X5" s="13"/>
      <c r="Y5" s="13">
        <f t="shared" si="9"/>
        <v>0</v>
      </c>
      <c r="Z5" s="14">
        <f t="shared" si="10"/>
        <v>0</v>
      </c>
      <c r="AA5" s="45"/>
      <c r="AB5" s="13">
        <f t="shared" si="11"/>
        <v>0</v>
      </c>
      <c r="AC5" s="14">
        <f t="shared" si="12"/>
        <v>0</v>
      </c>
      <c r="AD5" s="45"/>
      <c r="AE5" s="13">
        <f t="shared" si="13"/>
        <v>0</v>
      </c>
      <c r="AF5" s="14">
        <f t="shared" si="14"/>
        <v>0</v>
      </c>
      <c r="AG5" s="45"/>
      <c r="AH5" s="13">
        <f t="shared" si="15"/>
        <v>0</v>
      </c>
      <c r="AI5" s="14">
        <f t="shared" si="16"/>
        <v>0</v>
      </c>
      <c r="AJ5" s="50">
        <v>11789500</v>
      </c>
      <c r="AK5" s="30">
        <f t="shared" si="17"/>
        <v>11789500</v>
      </c>
      <c r="AL5" s="51">
        <f t="shared" si="18"/>
        <v>330106000</v>
      </c>
      <c r="AM5" s="50"/>
      <c r="AN5" s="30">
        <f t="shared" si="19"/>
        <v>0</v>
      </c>
      <c r="AO5" s="35">
        <f t="shared" si="20"/>
        <v>0</v>
      </c>
      <c r="AP5" s="45"/>
      <c r="AQ5" s="13">
        <f t="shared" si="21"/>
        <v>0</v>
      </c>
      <c r="AR5" s="22">
        <f t="shared" si="22"/>
        <v>0</v>
      </c>
      <c r="AS5" s="45"/>
      <c r="AT5" s="13">
        <f t="shared" si="23"/>
        <v>0</v>
      </c>
      <c r="AU5" s="14">
        <f t="shared" si="24"/>
        <v>0</v>
      </c>
      <c r="AV5" s="43"/>
      <c r="AW5" s="13">
        <f t="shared" si="25"/>
        <v>0</v>
      </c>
      <c r="AX5" s="14">
        <f t="shared" si="26"/>
        <v>0</v>
      </c>
      <c r="AY5" s="45"/>
      <c r="AZ5" s="13">
        <f t="shared" si="27"/>
        <v>0</v>
      </c>
      <c r="BA5" s="22">
        <f t="shared" si="28"/>
        <v>0</v>
      </c>
      <c r="BB5" s="45"/>
      <c r="BC5" s="13">
        <f t="shared" si="29"/>
        <v>0</v>
      </c>
      <c r="BD5" s="14">
        <f t="shared" si="30"/>
        <v>0</v>
      </c>
      <c r="BE5" s="45"/>
      <c r="BF5" s="13">
        <f t="shared" si="31"/>
        <v>0</v>
      </c>
      <c r="BG5" s="22">
        <f t="shared" si="32"/>
        <v>0</v>
      </c>
      <c r="BH5" s="45"/>
      <c r="BI5" s="13">
        <f t="shared" si="33"/>
        <v>0</v>
      </c>
      <c r="BJ5" s="22">
        <f t="shared" si="34"/>
        <v>0</v>
      </c>
      <c r="BK5" s="45"/>
      <c r="BL5" s="13">
        <f t="shared" si="35"/>
        <v>0</v>
      </c>
      <c r="BM5" s="22">
        <f t="shared" si="36"/>
        <v>0</v>
      </c>
      <c r="BN5" s="45"/>
      <c r="BO5" s="13">
        <f t="shared" si="37"/>
        <v>0</v>
      </c>
      <c r="BP5" s="22">
        <f t="shared" si="38"/>
        <v>0</v>
      </c>
      <c r="BQ5" s="45"/>
      <c r="BR5" s="13">
        <f t="shared" si="39"/>
        <v>0</v>
      </c>
      <c r="BS5" s="22">
        <f t="shared" si="40"/>
        <v>0</v>
      </c>
      <c r="BT5" s="45"/>
      <c r="BU5" s="13">
        <f t="shared" si="41"/>
        <v>0</v>
      </c>
      <c r="BV5" s="22">
        <f t="shared" si="42"/>
        <v>0</v>
      </c>
      <c r="BW5" s="45"/>
      <c r="BX5" s="13">
        <f t="shared" ref="BX5:BX55" si="45">+BW5*E5</f>
        <v>0</v>
      </c>
      <c r="BY5" s="14">
        <f t="shared" ref="BY5:BY55" si="46">+BX5*G5</f>
        <v>0</v>
      </c>
      <c r="BZ5" s="78"/>
      <c r="CA5" s="78"/>
      <c r="CB5" s="13">
        <f>AVERAGE(N5,T5,AL5)</f>
        <v>352858613.33333331</v>
      </c>
      <c r="CC5" s="95">
        <f>+CB5/28*4</f>
        <v>50408373.333333328</v>
      </c>
      <c r="CD5" s="95">
        <f>+CB5/28*12</f>
        <v>151225120</v>
      </c>
      <c r="CE5" s="95">
        <f t="shared" si="43"/>
        <v>155988711.28</v>
      </c>
      <c r="CF5" s="95">
        <f>+CB5/28*12</f>
        <v>151225120</v>
      </c>
      <c r="CG5" s="95">
        <f t="shared" si="44"/>
        <v>160668372.61840001</v>
      </c>
    </row>
    <row r="6" spans="1:85" ht="30" x14ac:dyDescent="0.25">
      <c r="A6" s="2">
        <v>3</v>
      </c>
      <c r="B6" s="2" t="s">
        <v>13</v>
      </c>
      <c r="C6" s="2" t="s">
        <v>14</v>
      </c>
      <c r="D6" s="31" t="s">
        <v>93</v>
      </c>
      <c r="E6" s="32">
        <v>110000</v>
      </c>
      <c r="F6" s="2" t="s">
        <v>12</v>
      </c>
      <c r="G6" s="2">
        <v>24</v>
      </c>
      <c r="H6" s="37" t="s">
        <v>9</v>
      </c>
      <c r="I6" s="9">
        <v>37.869999999999997</v>
      </c>
      <c r="J6" s="3">
        <f t="shared" si="0"/>
        <v>16.869999999999997</v>
      </c>
      <c r="K6" s="4">
        <f t="shared" si="1"/>
        <v>0.44547134935304988</v>
      </c>
      <c r="L6" s="28">
        <v>21</v>
      </c>
      <c r="M6" s="28">
        <f t="shared" si="2"/>
        <v>2310000</v>
      </c>
      <c r="N6" s="38">
        <f t="shared" si="3"/>
        <v>55440000</v>
      </c>
      <c r="O6" s="41"/>
      <c r="P6" s="13">
        <f>+R6-O6</f>
        <v>0</v>
      </c>
      <c r="Q6" s="13" t="e">
        <f t="shared" si="4"/>
        <v>#DIV/0!</v>
      </c>
      <c r="R6" s="28"/>
      <c r="S6" s="13">
        <f t="shared" si="5"/>
        <v>0</v>
      </c>
      <c r="T6" s="14">
        <f t="shared" si="6"/>
        <v>0</v>
      </c>
      <c r="U6" s="41">
        <v>37.869999999999997</v>
      </c>
      <c r="V6" s="13">
        <f t="shared" si="7"/>
        <v>2.9099999999999966</v>
      </c>
      <c r="W6" s="26">
        <f t="shared" si="8"/>
        <v>7.6841827303934435E-2</v>
      </c>
      <c r="X6" s="13">
        <v>34.96</v>
      </c>
      <c r="Y6" s="13">
        <f t="shared" si="9"/>
        <v>3845600</v>
      </c>
      <c r="Z6" s="14">
        <f t="shared" si="10"/>
        <v>92294400</v>
      </c>
      <c r="AA6" s="45"/>
      <c r="AB6" s="13">
        <f t="shared" si="11"/>
        <v>0</v>
      </c>
      <c r="AC6" s="14">
        <f t="shared" si="12"/>
        <v>0</v>
      </c>
      <c r="AD6" s="45"/>
      <c r="AE6" s="13">
        <f t="shared" si="13"/>
        <v>0</v>
      </c>
      <c r="AF6" s="14">
        <f t="shared" si="14"/>
        <v>0</v>
      </c>
      <c r="AG6" s="45"/>
      <c r="AH6" s="13">
        <f t="shared" si="15"/>
        <v>0</v>
      </c>
      <c r="AI6" s="14">
        <f t="shared" si="16"/>
        <v>0</v>
      </c>
      <c r="AJ6" s="50"/>
      <c r="AK6" s="30">
        <f t="shared" si="17"/>
        <v>0</v>
      </c>
      <c r="AL6" s="51">
        <f t="shared" si="18"/>
        <v>0</v>
      </c>
      <c r="AM6" s="50"/>
      <c r="AN6" s="30">
        <f t="shared" si="19"/>
        <v>0</v>
      </c>
      <c r="AO6" s="35">
        <f t="shared" si="20"/>
        <v>0</v>
      </c>
      <c r="AP6" s="45"/>
      <c r="AQ6" s="13">
        <f t="shared" si="21"/>
        <v>0</v>
      </c>
      <c r="AR6" s="22">
        <f t="shared" si="22"/>
        <v>0</v>
      </c>
      <c r="AS6" s="45"/>
      <c r="AT6" s="13">
        <f t="shared" si="23"/>
        <v>0</v>
      </c>
      <c r="AU6" s="14">
        <f t="shared" si="24"/>
        <v>0</v>
      </c>
      <c r="AV6" s="43"/>
      <c r="AW6" s="13">
        <f t="shared" si="25"/>
        <v>0</v>
      </c>
      <c r="AX6" s="14">
        <f t="shared" si="26"/>
        <v>0</v>
      </c>
      <c r="AY6" s="45"/>
      <c r="AZ6" s="13">
        <f t="shared" si="27"/>
        <v>0</v>
      </c>
      <c r="BA6" s="22">
        <f t="shared" si="28"/>
        <v>0</v>
      </c>
      <c r="BB6" s="45"/>
      <c r="BC6" s="13">
        <f t="shared" si="29"/>
        <v>0</v>
      </c>
      <c r="BD6" s="14">
        <f t="shared" si="30"/>
        <v>0</v>
      </c>
      <c r="BE6" s="45"/>
      <c r="BF6" s="13">
        <f t="shared" si="31"/>
        <v>0</v>
      </c>
      <c r="BG6" s="22">
        <f t="shared" si="32"/>
        <v>0</v>
      </c>
      <c r="BH6" s="45"/>
      <c r="BI6" s="13">
        <f t="shared" si="33"/>
        <v>0</v>
      </c>
      <c r="BJ6" s="22">
        <f t="shared" si="34"/>
        <v>0</v>
      </c>
      <c r="BK6" s="45"/>
      <c r="BL6" s="13">
        <f t="shared" si="35"/>
        <v>0</v>
      </c>
      <c r="BM6" s="22">
        <f t="shared" si="36"/>
        <v>0</v>
      </c>
      <c r="BN6" s="45"/>
      <c r="BO6" s="13">
        <f t="shared" si="37"/>
        <v>0</v>
      </c>
      <c r="BP6" s="22">
        <f t="shared" si="38"/>
        <v>0</v>
      </c>
      <c r="BQ6" s="45"/>
      <c r="BR6" s="13">
        <f t="shared" si="39"/>
        <v>0</v>
      </c>
      <c r="BS6" s="22">
        <f t="shared" si="40"/>
        <v>0</v>
      </c>
      <c r="BT6" s="45"/>
      <c r="BU6" s="13">
        <f t="shared" si="41"/>
        <v>0</v>
      </c>
      <c r="BV6" s="22">
        <f t="shared" si="42"/>
        <v>0</v>
      </c>
      <c r="BW6" s="45"/>
      <c r="BX6" s="13">
        <f t="shared" si="45"/>
        <v>0</v>
      </c>
      <c r="BY6" s="14">
        <f t="shared" si="46"/>
        <v>0</v>
      </c>
      <c r="BZ6" s="78"/>
      <c r="CA6" s="78"/>
      <c r="CB6" s="13">
        <f>AVERAGE(N6,Z6)</f>
        <v>73867200</v>
      </c>
      <c r="CC6" s="95">
        <f>+CB6/24*4</f>
        <v>12311200</v>
      </c>
      <c r="CD6" s="95">
        <f>+CB6/24*12</f>
        <v>36933600</v>
      </c>
      <c r="CE6" s="95">
        <f t="shared" si="43"/>
        <v>38097008.400000006</v>
      </c>
      <c r="CF6" s="95">
        <f>+CB6/24*12</f>
        <v>36933600</v>
      </c>
      <c r="CG6" s="95">
        <f t="shared" si="44"/>
        <v>39239918.652000003</v>
      </c>
    </row>
    <row r="7" spans="1:85" x14ac:dyDescent="0.25">
      <c r="A7" s="2">
        <v>39</v>
      </c>
      <c r="B7" s="2" t="s">
        <v>67</v>
      </c>
      <c r="C7" s="2" t="s">
        <v>68</v>
      </c>
      <c r="D7" s="33" t="s">
        <v>100</v>
      </c>
      <c r="E7" s="34">
        <v>2</v>
      </c>
      <c r="F7" s="2" t="s">
        <v>9</v>
      </c>
      <c r="G7" s="2">
        <v>25</v>
      </c>
      <c r="H7" s="37" t="s">
        <v>9</v>
      </c>
      <c r="I7" s="9">
        <v>9314563.8499999996</v>
      </c>
      <c r="J7" s="10">
        <f t="shared" si="0"/>
        <v>1460063.8499999996</v>
      </c>
      <c r="K7" s="4">
        <f t="shared" si="1"/>
        <v>0.15675064055736757</v>
      </c>
      <c r="L7" s="28">
        <f>23563500/3</f>
        <v>7854500</v>
      </c>
      <c r="M7" s="28">
        <f t="shared" si="2"/>
        <v>15709000</v>
      </c>
      <c r="N7" s="38">
        <f t="shared" si="3"/>
        <v>392725000</v>
      </c>
      <c r="O7" s="41">
        <v>8949366.0199999996</v>
      </c>
      <c r="P7" s="13">
        <f>+O7-R7</f>
        <v>2136490.5499999998</v>
      </c>
      <c r="Q7" s="13">
        <f t="shared" si="4"/>
        <v>0.23873093861904643</v>
      </c>
      <c r="R7" s="28">
        <v>6812875.4699999997</v>
      </c>
      <c r="S7" s="13">
        <f t="shared" si="5"/>
        <v>13625750.939999999</v>
      </c>
      <c r="T7" s="14">
        <f t="shared" si="6"/>
        <v>340643773.5</v>
      </c>
      <c r="U7" s="41">
        <v>9314563.8499999996</v>
      </c>
      <c r="V7" s="13">
        <f t="shared" si="7"/>
        <v>9314563.8499999996</v>
      </c>
      <c r="W7" s="26">
        <f t="shared" si="8"/>
        <v>1</v>
      </c>
      <c r="X7" s="13"/>
      <c r="Y7" s="13">
        <f t="shared" si="9"/>
        <v>0</v>
      </c>
      <c r="Z7" s="14">
        <f t="shared" si="10"/>
        <v>0</v>
      </c>
      <c r="AA7" s="45"/>
      <c r="AB7" s="13">
        <f t="shared" si="11"/>
        <v>0</v>
      </c>
      <c r="AC7" s="14">
        <f t="shared" si="12"/>
        <v>0</v>
      </c>
      <c r="AD7" s="45"/>
      <c r="AE7" s="13">
        <f t="shared" si="13"/>
        <v>0</v>
      </c>
      <c r="AF7" s="14">
        <f t="shared" si="14"/>
        <v>0</v>
      </c>
      <c r="AG7" s="45"/>
      <c r="AH7" s="13">
        <f t="shared" si="15"/>
        <v>0</v>
      </c>
      <c r="AI7" s="14">
        <f t="shared" si="16"/>
        <v>0</v>
      </c>
      <c r="AJ7" s="50"/>
      <c r="AK7" s="30">
        <f t="shared" si="17"/>
        <v>0</v>
      </c>
      <c r="AL7" s="51">
        <f t="shared" si="18"/>
        <v>0</v>
      </c>
      <c r="AM7" s="50"/>
      <c r="AN7" s="30">
        <f t="shared" si="19"/>
        <v>0</v>
      </c>
      <c r="AO7" s="35">
        <f t="shared" si="20"/>
        <v>0</v>
      </c>
      <c r="AP7" s="45"/>
      <c r="AQ7" s="13">
        <f t="shared" si="21"/>
        <v>0</v>
      </c>
      <c r="AR7" s="22">
        <f t="shared" si="22"/>
        <v>0</v>
      </c>
      <c r="AS7" s="45"/>
      <c r="AT7" s="13">
        <f t="shared" si="23"/>
        <v>0</v>
      </c>
      <c r="AU7" s="14">
        <f t="shared" si="24"/>
        <v>0</v>
      </c>
      <c r="AV7" s="43"/>
      <c r="AW7" s="13">
        <f t="shared" si="25"/>
        <v>0</v>
      </c>
      <c r="AX7" s="14">
        <f t="shared" si="26"/>
        <v>0</v>
      </c>
      <c r="AY7" s="45"/>
      <c r="AZ7" s="13">
        <f t="shared" si="27"/>
        <v>0</v>
      </c>
      <c r="BA7" s="22">
        <f t="shared" si="28"/>
        <v>0</v>
      </c>
      <c r="BB7" s="45"/>
      <c r="BC7" s="13">
        <f t="shared" si="29"/>
        <v>0</v>
      </c>
      <c r="BD7" s="14">
        <f t="shared" si="30"/>
        <v>0</v>
      </c>
      <c r="BE7" s="45"/>
      <c r="BF7" s="13">
        <f t="shared" si="31"/>
        <v>0</v>
      </c>
      <c r="BG7" s="22">
        <f t="shared" si="32"/>
        <v>0</v>
      </c>
      <c r="BH7" s="45"/>
      <c r="BI7" s="13">
        <f t="shared" si="33"/>
        <v>0</v>
      </c>
      <c r="BJ7" s="22">
        <f t="shared" si="34"/>
        <v>0</v>
      </c>
      <c r="BK7" s="45"/>
      <c r="BL7" s="13">
        <f t="shared" si="35"/>
        <v>0</v>
      </c>
      <c r="BM7" s="22">
        <f t="shared" si="36"/>
        <v>0</v>
      </c>
      <c r="BN7" s="45"/>
      <c r="BO7" s="13">
        <f t="shared" si="37"/>
        <v>0</v>
      </c>
      <c r="BP7" s="22">
        <f t="shared" si="38"/>
        <v>0</v>
      </c>
      <c r="BQ7" s="45"/>
      <c r="BR7" s="13">
        <f t="shared" si="39"/>
        <v>0</v>
      </c>
      <c r="BS7" s="22">
        <f t="shared" si="40"/>
        <v>0</v>
      </c>
      <c r="BT7" s="45"/>
      <c r="BU7" s="13">
        <f t="shared" si="41"/>
        <v>0</v>
      </c>
      <c r="BV7" s="22">
        <f t="shared" si="42"/>
        <v>0</v>
      </c>
      <c r="BW7" s="45"/>
      <c r="BX7" s="13">
        <f t="shared" si="45"/>
        <v>0</v>
      </c>
      <c r="BY7" s="14">
        <f t="shared" si="46"/>
        <v>0</v>
      </c>
      <c r="BZ7" s="78"/>
      <c r="CA7" s="78"/>
      <c r="CB7" s="13">
        <f>AVERAGE(N7,T7)</f>
        <v>366684386.75</v>
      </c>
      <c r="CC7" s="95">
        <f>+CB7/25*1</f>
        <v>14667375.470000001</v>
      </c>
      <c r="CD7" s="95">
        <f>+CB7/25*12</f>
        <v>176008505.64000002</v>
      </c>
      <c r="CE7" s="95">
        <f t="shared" si="43"/>
        <v>181552773.56766003</v>
      </c>
      <c r="CF7" s="95">
        <f>+CB7/25*12</f>
        <v>176008505.64000002</v>
      </c>
      <c r="CG7" s="95">
        <f t="shared" si="44"/>
        <v>186999356.77468982</v>
      </c>
    </row>
    <row r="8" spans="1:85" ht="45" x14ac:dyDescent="0.25">
      <c r="A8" s="2">
        <v>5</v>
      </c>
      <c r="B8" s="2" t="s">
        <v>17</v>
      </c>
      <c r="C8" s="2" t="s">
        <v>18</v>
      </c>
      <c r="D8" s="31" t="s">
        <v>94</v>
      </c>
      <c r="E8" s="32">
        <v>2</v>
      </c>
      <c r="F8" s="2" t="s">
        <v>19</v>
      </c>
      <c r="G8" s="2">
        <v>28</v>
      </c>
      <c r="H8" s="37" t="s">
        <v>9</v>
      </c>
      <c r="I8" s="9"/>
      <c r="J8" s="3">
        <f t="shared" si="0"/>
        <v>0</v>
      </c>
      <c r="K8" s="4" t="e">
        <f t="shared" si="1"/>
        <v>#DIV/0!</v>
      </c>
      <c r="L8" s="28"/>
      <c r="M8" s="28">
        <f t="shared" si="2"/>
        <v>0</v>
      </c>
      <c r="N8" s="38">
        <f t="shared" si="3"/>
        <v>0</v>
      </c>
      <c r="O8" s="41"/>
      <c r="P8" s="13">
        <f>+R8-O8</f>
        <v>0</v>
      </c>
      <c r="Q8" s="13" t="e">
        <f t="shared" si="4"/>
        <v>#DIV/0!</v>
      </c>
      <c r="R8" s="28"/>
      <c r="S8" s="13">
        <f t="shared" si="5"/>
        <v>0</v>
      </c>
      <c r="T8" s="14">
        <f t="shared" si="6"/>
        <v>0</v>
      </c>
      <c r="U8" s="41">
        <v>101042.5</v>
      </c>
      <c r="V8" s="13">
        <f t="shared" si="7"/>
        <v>101042.5</v>
      </c>
      <c r="W8" s="26">
        <f t="shared" si="8"/>
        <v>1</v>
      </c>
      <c r="X8" s="13"/>
      <c r="Y8" s="13">
        <f t="shared" si="9"/>
        <v>0</v>
      </c>
      <c r="Z8" s="14">
        <f t="shared" si="10"/>
        <v>0</v>
      </c>
      <c r="AA8" s="45">
        <v>170</v>
      </c>
      <c r="AB8" s="13">
        <f t="shared" si="11"/>
        <v>340</v>
      </c>
      <c r="AC8" s="14">
        <f t="shared" si="12"/>
        <v>9520</v>
      </c>
      <c r="AD8" s="45">
        <v>12396.18</v>
      </c>
      <c r="AE8" s="13">
        <f t="shared" si="13"/>
        <v>24792.36</v>
      </c>
      <c r="AF8" s="14">
        <f t="shared" si="14"/>
        <v>694186.08000000007</v>
      </c>
      <c r="AG8" s="45"/>
      <c r="AH8" s="13">
        <f t="shared" si="15"/>
        <v>0</v>
      </c>
      <c r="AI8" s="14">
        <f t="shared" si="16"/>
        <v>0</v>
      </c>
      <c r="AJ8" s="50"/>
      <c r="AK8" s="30">
        <f t="shared" si="17"/>
        <v>0</v>
      </c>
      <c r="AL8" s="51">
        <f t="shared" si="18"/>
        <v>0</v>
      </c>
      <c r="AM8" s="50"/>
      <c r="AN8" s="30">
        <f t="shared" si="19"/>
        <v>0</v>
      </c>
      <c r="AO8" s="35">
        <f t="shared" si="20"/>
        <v>0</v>
      </c>
      <c r="AP8" s="45"/>
      <c r="AQ8" s="13">
        <f t="shared" si="21"/>
        <v>0</v>
      </c>
      <c r="AR8" s="22">
        <f t="shared" si="22"/>
        <v>0</v>
      </c>
      <c r="AS8" s="45"/>
      <c r="AT8" s="13">
        <f t="shared" si="23"/>
        <v>0</v>
      </c>
      <c r="AU8" s="14">
        <f t="shared" si="24"/>
        <v>0</v>
      </c>
      <c r="AV8" s="43"/>
      <c r="AW8" s="13">
        <f t="shared" si="25"/>
        <v>0</v>
      </c>
      <c r="AX8" s="14">
        <f t="shared" si="26"/>
        <v>0</v>
      </c>
      <c r="AY8" s="45"/>
      <c r="AZ8" s="13">
        <f t="shared" si="27"/>
        <v>0</v>
      </c>
      <c r="BA8" s="22">
        <f t="shared" si="28"/>
        <v>0</v>
      </c>
      <c r="BB8" s="45"/>
      <c r="BC8" s="13">
        <f t="shared" si="29"/>
        <v>0</v>
      </c>
      <c r="BD8" s="14">
        <f t="shared" si="30"/>
        <v>0</v>
      </c>
      <c r="BE8" s="45"/>
      <c r="BF8" s="13">
        <f t="shared" si="31"/>
        <v>0</v>
      </c>
      <c r="BG8" s="22">
        <f t="shared" si="32"/>
        <v>0</v>
      </c>
      <c r="BH8" s="45"/>
      <c r="BI8" s="13">
        <f t="shared" si="33"/>
        <v>0</v>
      </c>
      <c r="BJ8" s="22">
        <f t="shared" si="34"/>
        <v>0</v>
      </c>
      <c r="BK8" s="45"/>
      <c r="BL8" s="13">
        <f t="shared" si="35"/>
        <v>0</v>
      </c>
      <c r="BM8" s="22">
        <f t="shared" si="36"/>
        <v>0</v>
      </c>
      <c r="BN8" s="45"/>
      <c r="BO8" s="13">
        <f t="shared" si="37"/>
        <v>0</v>
      </c>
      <c r="BP8" s="22">
        <f t="shared" si="38"/>
        <v>0</v>
      </c>
      <c r="BQ8" s="45"/>
      <c r="BR8" s="13">
        <f t="shared" si="39"/>
        <v>0</v>
      </c>
      <c r="BS8" s="22">
        <f t="shared" si="40"/>
        <v>0</v>
      </c>
      <c r="BT8" s="45"/>
      <c r="BU8" s="13">
        <f t="shared" si="41"/>
        <v>0</v>
      </c>
      <c r="BV8" s="22">
        <f t="shared" si="42"/>
        <v>0</v>
      </c>
      <c r="BW8" s="45"/>
      <c r="BX8" s="13">
        <f t="shared" si="45"/>
        <v>0</v>
      </c>
      <c r="BY8" s="14">
        <f t="shared" si="46"/>
        <v>0</v>
      </c>
      <c r="BZ8" s="78"/>
      <c r="CA8" s="78"/>
      <c r="CB8" s="13">
        <f>AVERAGE(AC8,AF8)</f>
        <v>351853.04000000004</v>
      </c>
      <c r="CC8" s="95">
        <f>+CB8/28*4</f>
        <v>50264.720000000008</v>
      </c>
      <c r="CD8" s="95">
        <f>+CB8/28*12</f>
        <v>150794.16000000003</v>
      </c>
      <c r="CE8" s="95">
        <f t="shared" si="43"/>
        <v>155544.17604000005</v>
      </c>
      <c r="CF8" s="95">
        <f>+CB8/28*12</f>
        <v>150794.16000000003</v>
      </c>
      <c r="CG8" s="95">
        <f t="shared" si="44"/>
        <v>160210.50132120005</v>
      </c>
    </row>
    <row r="9" spans="1:85" ht="30" x14ac:dyDescent="0.25">
      <c r="A9" s="2">
        <v>6</v>
      </c>
      <c r="B9" s="2" t="s">
        <v>20</v>
      </c>
      <c r="C9" s="2" t="s">
        <v>21</v>
      </c>
      <c r="D9" s="31" t="s">
        <v>95</v>
      </c>
      <c r="E9" s="32">
        <v>72000</v>
      </c>
      <c r="F9" s="2" t="s">
        <v>12</v>
      </c>
      <c r="G9" s="2">
        <v>28</v>
      </c>
      <c r="H9" s="37" t="s">
        <v>9</v>
      </c>
      <c r="I9" s="9">
        <v>733.24</v>
      </c>
      <c r="J9" s="3">
        <f t="shared" si="0"/>
        <v>733.24</v>
      </c>
      <c r="K9" s="4">
        <f t="shared" si="1"/>
        <v>1</v>
      </c>
      <c r="L9" s="28"/>
      <c r="M9" s="28">
        <f t="shared" si="2"/>
        <v>0</v>
      </c>
      <c r="N9" s="38">
        <f t="shared" si="3"/>
        <v>0</v>
      </c>
      <c r="O9" s="41">
        <v>31.56</v>
      </c>
      <c r="P9" s="13">
        <f>+O9-R9</f>
        <v>6.48</v>
      </c>
      <c r="Q9" s="13">
        <f t="shared" si="4"/>
        <v>0.20532319391634984</v>
      </c>
      <c r="R9" s="28">
        <f>1504800/60000</f>
        <v>25.08</v>
      </c>
      <c r="S9" s="13">
        <f t="shared" si="5"/>
        <v>1805759.9999999998</v>
      </c>
      <c r="T9" s="14">
        <f t="shared" si="6"/>
        <v>50561279.999999993</v>
      </c>
      <c r="U9" s="41">
        <v>733.24</v>
      </c>
      <c r="V9" s="13">
        <f t="shared" si="7"/>
        <v>711.24</v>
      </c>
      <c r="W9" s="26">
        <f t="shared" si="8"/>
        <v>0.96999618133216958</v>
      </c>
      <c r="X9" s="13">
        <v>22</v>
      </c>
      <c r="Y9" s="13">
        <f t="shared" si="9"/>
        <v>1584000</v>
      </c>
      <c r="Z9" s="14">
        <f t="shared" si="10"/>
        <v>44352000</v>
      </c>
      <c r="AA9" s="45"/>
      <c r="AB9" s="13">
        <f t="shared" si="11"/>
        <v>0</v>
      </c>
      <c r="AC9" s="14">
        <f t="shared" si="12"/>
        <v>0</v>
      </c>
      <c r="AD9" s="45"/>
      <c r="AE9" s="13">
        <f t="shared" si="13"/>
        <v>0</v>
      </c>
      <c r="AF9" s="14">
        <f t="shared" si="14"/>
        <v>0</v>
      </c>
      <c r="AG9" s="45"/>
      <c r="AH9" s="13">
        <f t="shared" si="15"/>
        <v>0</v>
      </c>
      <c r="AI9" s="14">
        <f t="shared" si="16"/>
        <v>0</v>
      </c>
      <c r="AJ9" s="50"/>
      <c r="AK9" s="30">
        <f t="shared" si="17"/>
        <v>0</v>
      </c>
      <c r="AL9" s="51">
        <f t="shared" si="18"/>
        <v>0</v>
      </c>
      <c r="AM9" s="50"/>
      <c r="AN9" s="30">
        <f t="shared" si="19"/>
        <v>0</v>
      </c>
      <c r="AO9" s="35">
        <f t="shared" si="20"/>
        <v>0</v>
      </c>
      <c r="AP9" s="45"/>
      <c r="AQ9" s="13">
        <f t="shared" si="21"/>
        <v>0</v>
      </c>
      <c r="AR9" s="22">
        <f t="shared" si="22"/>
        <v>0</v>
      </c>
      <c r="AS9" s="45"/>
      <c r="AT9" s="13">
        <f t="shared" si="23"/>
        <v>0</v>
      </c>
      <c r="AU9" s="14">
        <f t="shared" si="24"/>
        <v>0</v>
      </c>
      <c r="AV9" s="43"/>
      <c r="AW9" s="13">
        <f t="shared" si="25"/>
        <v>0</v>
      </c>
      <c r="AX9" s="14">
        <f t="shared" si="26"/>
        <v>0</v>
      </c>
      <c r="AY9" s="45"/>
      <c r="AZ9" s="13">
        <f t="shared" si="27"/>
        <v>0</v>
      </c>
      <c r="BA9" s="22">
        <f t="shared" si="28"/>
        <v>0</v>
      </c>
      <c r="BB9" s="45"/>
      <c r="BC9" s="13">
        <f t="shared" si="29"/>
        <v>0</v>
      </c>
      <c r="BD9" s="14">
        <f t="shared" si="30"/>
        <v>0</v>
      </c>
      <c r="BE9" s="45"/>
      <c r="BF9" s="13">
        <f t="shared" si="31"/>
        <v>0</v>
      </c>
      <c r="BG9" s="22">
        <f t="shared" si="32"/>
        <v>0</v>
      </c>
      <c r="BH9" s="45"/>
      <c r="BI9" s="13">
        <f t="shared" si="33"/>
        <v>0</v>
      </c>
      <c r="BJ9" s="22">
        <f t="shared" si="34"/>
        <v>0</v>
      </c>
      <c r="BK9" s="45"/>
      <c r="BL9" s="13">
        <f t="shared" si="35"/>
        <v>0</v>
      </c>
      <c r="BM9" s="22">
        <f t="shared" si="36"/>
        <v>0</v>
      </c>
      <c r="BN9" s="45"/>
      <c r="BO9" s="13">
        <f t="shared" si="37"/>
        <v>0</v>
      </c>
      <c r="BP9" s="22">
        <f t="shared" si="38"/>
        <v>0</v>
      </c>
      <c r="BQ9" s="45"/>
      <c r="BR9" s="13">
        <f t="shared" si="39"/>
        <v>0</v>
      </c>
      <c r="BS9" s="22">
        <f t="shared" si="40"/>
        <v>0</v>
      </c>
      <c r="BT9" s="45"/>
      <c r="BU9" s="13">
        <f t="shared" si="41"/>
        <v>0</v>
      </c>
      <c r="BV9" s="22">
        <f t="shared" si="42"/>
        <v>0</v>
      </c>
      <c r="BW9" s="45"/>
      <c r="BX9" s="13">
        <f t="shared" si="45"/>
        <v>0</v>
      </c>
      <c r="BY9" s="14">
        <f t="shared" si="46"/>
        <v>0</v>
      </c>
      <c r="BZ9" s="78"/>
      <c r="CA9" s="78"/>
      <c r="CB9" s="13">
        <f>AVERAGE(T9,Z9)</f>
        <v>47456640</v>
      </c>
      <c r="CC9" s="95">
        <f>+CB9/28*4</f>
        <v>6779520</v>
      </c>
      <c r="CD9" s="95">
        <f>+CB9/28*12</f>
        <v>20338560</v>
      </c>
      <c r="CE9" s="95">
        <f t="shared" si="43"/>
        <v>20979224.640000001</v>
      </c>
      <c r="CF9" s="95">
        <f>+CB9/28*12</f>
        <v>20338560</v>
      </c>
      <c r="CG9" s="95">
        <f t="shared" si="44"/>
        <v>21608601.379200004</v>
      </c>
    </row>
    <row r="10" spans="1:85" x14ac:dyDescent="0.25">
      <c r="A10" s="2">
        <v>7</v>
      </c>
      <c r="B10" s="2" t="s">
        <v>22</v>
      </c>
      <c r="C10" s="2" t="s">
        <v>23</v>
      </c>
      <c r="D10" s="31" t="s">
        <v>93</v>
      </c>
      <c r="E10" s="32">
        <v>400</v>
      </c>
      <c r="F10" s="2" t="s">
        <v>24</v>
      </c>
      <c r="G10" s="2">
        <v>28</v>
      </c>
      <c r="H10" s="37" t="s">
        <v>9</v>
      </c>
      <c r="I10" s="9"/>
      <c r="J10" s="3">
        <f t="shared" si="0"/>
        <v>0</v>
      </c>
      <c r="K10" s="4" t="e">
        <f t="shared" si="1"/>
        <v>#DIV/0!</v>
      </c>
      <c r="L10" s="28"/>
      <c r="M10" s="28">
        <f t="shared" si="2"/>
        <v>0</v>
      </c>
      <c r="N10" s="38">
        <f t="shared" si="3"/>
        <v>0</v>
      </c>
      <c r="O10" s="41"/>
      <c r="P10" s="13">
        <f>+R10-O10</f>
        <v>0</v>
      </c>
      <c r="Q10" s="13" t="e">
        <f t="shared" si="4"/>
        <v>#DIV/0!</v>
      </c>
      <c r="R10" s="28"/>
      <c r="S10" s="13">
        <f t="shared" si="5"/>
        <v>0</v>
      </c>
      <c r="T10" s="14">
        <f t="shared" si="6"/>
        <v>0</v>
      </c>
      <c r="U10" s="41">
        <v>56.81</v>
      </c>
      <c r="V10" s="13">
        <f t="shared" si="7"/>
        <v>56.81</v>
      </c>
      <c r="W10" s="26">
        <f t="shared" si="8"/>
        <v>1</v>
      </c>
      <c r="X10" s="13"/>
      <c r="Y10" s="13">
        <f t="shared" si="9"/>
        <v>0</v>
      </c>
      <c r="Z10" s="14">
        <f t="shared" si="10"/>
        <v>0</v>
      </c>
      <c r="AA10" s="45">
        <v>23</v>
      </c>
      <c r="AB10" s="13">
        <f t="shared" si="11"/>
        <v>9200</v>
      </c>
      <c r="AC10" s="14">
        <f t="shared" si="12"/>
        <v>257600</v>
      </c>
      <c r="AD10" s="45"/>
      <c r="AE10" s="13">
        <f t="shared" si="13"/>
        <v>0</v>
      </c>
      <c r="AF10" s="14">
        <f t="shared" si="14"/>
        <v>0</v>
      </c>
      <c r="AG10" s="45"/>
      <c r="AH10" s="13">
        <f t="shared" si="15"/>
        <v>0</v>
      </c>
      <c r="AI10" s="14">
        <f t="shared" si="16"/>
        <v>0</v>
      </c>
      <c r="AJ10" s="50"/>
      <c r="AK10" s="30">
        <f t="shared" si="17"/>
        <v>0</v>
      </c>
      <c r="AL10" s="51">
        <f t="shared" si="18"/>
        <v>0</v>
      </c>
      <c r="AM10" s="50"/>
      <c r="AN10" s="30">
        <f t="shared" si="19"/>
        <v>0</v>
      </c>
      <c r="AO10" s="35">
        <f t="shared" si="20"/>
        <v>0</v>
      </c>
      <c r="AP10" s="45"/>
      <c r="AQ10" s="13">
        <f t="shared" si="21"/>
        <v>0</v>
      </c>
      <c r="AR10" s="22">
        <f t="shared" si="22"/>
        <v>0</v>
      </c>
      <c r="AS10" s="45">
        <v>10.45</v>
      </c>
      <c r="AT10" s="13">
        <f t="shared" si="23"/>
        <v>4180</v>
      </c>
      <c r="AU10" s="14">
        <f t="shared" si="24"/>
        <v>117040</v>
      </c>
      <c r="AV10" s="43"/>
      <c r="AW10" s="13">
        <f t="shared" si="25"/>
        <v>0</v>
      </c>
      <c r="AX10" s="14">
        <f t="shared" si="26"/>
        <v>0</v>
      </c>
      <c r="AY10" s="45"/>
      <c r="AZ10" s="13">
        <f t="shared" si="27"/>
        <v>0</v>
      </c>
      <c r="BA10" s="22">
        <f t="shared" si="28"/>
        <v>0</v>
      </c>
      <c r="BB10" s="45"/>
      <c r="BC10" s="13">
        <f t="shared" si="29"/>
        <v>0</v>
      </c>
      <c r="BD10" s="14">
        <f t="shared" si="30"/>
        <v>0</v>
      </c>
      <c r="BE10" s="45"/>
      <c r="BF10" s="13">
        <f t="shared" si="31"/>
        <v>0</v>
      </c>
      <c r="BG10" s="22">
        <f t="shared" si="32"/>
        <v>0</v>
      </c>
      <c r="BH10" s="45"/>
      <c r="BI10" s="13">
        <f t="shared" si="33"/>
        <v>0</v>
      </c>
      <c r="BJ10" s="22">
        <f t="shared" si="34"/>
        <v>0</v>
      </c>
      <c r="BK10" s="45"/>
      <c r="BL10" s="13">
        <f t="shared" si="35"/>
        <v>0</v>
      </c>
      <c r="BM10" s="22">
        <f t="shared" si="36"/>
        <v>0</v>
      </c>
      <c r="BN10" s="45"/>
      <c r="BO10" s="13">
        <f t="shared" si="37"/>
        <v>0</v>
      </c>
      <c r="BP10" s="22">
        <f t="shared" si="38"/>
        <v>0</v>
      </c>
      <c r="BQ10" s="45"/>
      <c r="BR10" s="13">
        <f t="shared" si="39"/>
        <v>0</v>
      </c>
      <c r="BS10" s="22">
        <f t="shared" si="40"/>
        <v>0</v>
      </c>
      <c r="BT10" s="45"/>
      <c r="BU10" s="13">
        <f t="shared" si="41"/>
        <v>0</v>
      </c>
      <c r="BV10" s="22">
        <f t="shared" si="42"/>
        <v>0</v>
      </c>
      <c r="BW10" s="45"/>
      <c r="BX10" s="13">
        <f t="shared" si="45"/>
        <v>0</v>
      </c>
      <c r="BY10" s="14">
        <f t="shared" si="46"/>
        <v>0</v>
      </c>
      <c r="BZ10" s="78"/>
      <c r="CA10" s="78"/>
      <c r="CB10" s="13">
        <f>AVERAGE(AC10,AU10)</f>
        <v>187320</v>
      </c>
      <c r="CC10" s="95">
        <f>+CB10/28*4</f>
        <v>26760</v>
      </c>
      <c r="CD10" s="95">
        <f>+CB10/28*12</f>
        <v>80280</v>
      </c>
      <c r="CE10" s="95">
        <f t="shared" si="43"/>
        <v>82808.820000000007</v>
      </c>
      <c r="CF10" s="95">
        <f>+CB10/28*12</f>
        <v>80280</v>
      </c>
      <c r="CG10" s="95">
        <f t="shared" si="44"/>
        <v>85293.084600000017</v>
      </c>
    </row>
    <row r="11" spans="1:85" x14ac:dyDescent="0.25">
      <c r="A11" s="2">
        <v>8</v>
      </c>
      <c r="B11" s="113" t="s">
        <v>25</v>
      </c>
      <c r="C11" s="2" t="s">
        <v>26</v>
      </c>
      <c r="D11" s="31" t="s">
        <v>93</v>
      </c>
      <c r="E11" s="32">
        <v>2</v>
      </c>
      <c r="F11" s="2" t="s">
        <v>27</v>
      </c>
      <c r="G11" s="2">
        <v>28</v>
      </c>
      <c r="H11" s="37" t="s">
        <v>9</v>
      </c>
      <c r="I11" s="9">
        <v>442060.92</v>
      </c>
      <c r="J11" s="3">
        <f t="shared" si="0"/>
        <v>279210.92</v>
      </c>
      <c r="K11" s="4">
        <f t="shared" si="1"/>
        <v>0.63161186019338689</v>
      </c>
      <c r="L11" s="28">
        <f>325700/2</f>
        <v>162850</v>
      </c>
      <c r="M11" s="28">
        <f t="shared" si="2"/>
        <v>325700</v>
      </c>
      <c r="N11" s="38">
        <f t="shared" si="3"/>
        <v>9119600</v>
      </c>
      <c r="O11" s="41"/>
      <c r="P11" s="13">
        <f>+R11-O11</f>
        <v>0</v>
      </c>
      <c r="Q11" s="13" t="e">
        <f t="shared" si="4"/>
        <v>#DIV/0!</v>
      </c>
      <c r="R11" s="28"/>
      <c r="S11" s="13">
        <f t="shared" si="5"/>
        <v>0</v>
      </c>
      <c r="T11" s="14">
        <f t="shared" si="6"/>
        <v>0</v>
      </c>
      <c r="U11" s="41">
        <v>442060.92</v>
      </c>
      <c r="V11" s="13">
        <f t="shared" si="7"/>
        <v>244218.91999999998</v>
      </c>
      <c r="W11" s="26">
        <f t="shared" si="8"/>
        <v>0.55245534936677954</v>
      </c>
      <c r="X11" s="13">
        <v>197842</v>
      </c>
      <c r="Y11" s="13">
        <f t="shared" si="9"/>
        <v>395684</v>
      </c>
      <c r="Z11" s="14">
        <f t="shared" si="10"/>
        <v>11079152</v>
      </c>
      <c r="AA11" s="46"/>
      <c r="AB11" s="13">
        <f t="shared" si="11"/>
        <v>0</v>
      </c>
      <c r="AC11" s="14">
        <f t="shared" si="12"/>
        <v>0</v>
      </c>
      <c r="AD11" s="46">
        <v>114848.16</v>
      </c>
      <c r="AE11" s="13">
        <f t="shared" si="13"/>
        <v>229696.32</v>
      </c>
      <c r="AF11" s="14">
        <f t="shared" si="14"/>
        <v>6431496.96</v>
      </c>
      <c r="AG11" s="46"/>
      <c r="AH11" s="13">
        <f t="shared" si="15"/>
        <v>0</v>
      </c>
      <c r="AI11" s="14">
        <f t="shared" si="16"/>
        <v>0</v>
      </c>
      <c r="AJ11" s="46"/>
      <c r="AK11" s="30">
        <f t="shared" si="17"/>
        <v>0</v>
      </c>
      <c r="AL11" s="51">
        <f t="shared" si="18"/>
        <v>0</v>
      </c>
      <c r="AM11" s="50"/>
      <c r="AN11" s="30">
        <f t="shared" si="19"/>
        <v>0</v>
      </c>
      <c r="AO11" s="35">
        <f t="shared" si="20"/>
        <v>0</v>
      </c>
      <c r="AP11" s="45"/>
      <c r="AQ11" s="13">
        <f t="shared" si="21"/>
        <v>0</v>
      </c>
      <c r="AR11" s="22">
        <f t="shared" si="22"/>
        <v>0</v>
      </c>
      <c r="AS11" s="45"/>
      <c r="AT11" s="13">
        <f t="shared" si="23"/>
        <v>0</v>
      </c>
      <c r="AU11" s="14">
        <f t="shared" si="24"/>
        <v>0</v>
      </c>
      <c r="AV11" s="43"/>
      <c r="AW11" s="13">
        <f t="shared" si="25"/>
        <v>0</v>
      </c>
      <c r="AX11" s="14">
        <f t="shared" si="26"/>
        <v>0</v>
      </c>
      <c r="AY11" s="45"/>
      <c r="AZ11" s="13">
        <f t="shared" si="27"/>
        <v>0</v>
      </c>
      <c r="BA11" s="22">
        <f t="shared" si="28"/>
        <v>0</v>
      </c>
      <c r="BB11" s="45"/>
      <c r="BC11" s="13">
        <f t="shared" si="29"/>
        <v>0</v>
      </c>
      <c r="BD11" s="14">
        <f t="shared" si="30"/>
        <v>0</v>
      </c>
      <c r="BE11" s="45"/>
      <c r="BF11" s="13">
        <f t="shared" si="31"/>
        <v>0</v>
      </c>
      <c r="BG11" s="22">
        <f t="shared" si="32"/>
        <v>0</v>
      </c>
      <c r="BH11" s="45"/>
      <c r="BI11" s="13">
        <f t="shared" si="33"/>
        <v>0</v>
      </c>
      <c r="BJ11" s="22">
        <f t="shared" si="34"/>
        <v>0</v>
      </c>
      <c r="BK11" s="45"/>
      <c r="BL11" s="13">
        <f t="shared" si="35"/>
        <v>0</v>
      </c>
      <c r="BM11" s="22">
        <f t="shared" si="36"/>
        <v>0</v>
      </c>
      <c r="BN11" s="45"/>
      <c r="BO11" s="13">
        <f t="shared" si="37"/>
        <v>0</v>
      </c>
      <c r="BP11" s="22">
        <f t="shared" si="38"/>
        <v>0</v>
      </c>
      <c r="BQ11" s="45"/>
      <c r="BR11" s="13">
        <f t="shared" si="39"/>
        <v>0</v>
      </c>
      <c r="BS11" s="22">
        <f t="shared" si="40"/>
        <v>0</v>
      </c>
      <c r="BT11" s="45"/>
      <c r="BU11" s="13">
        <f t="shared" si="41"/>
        <v>0</v>
      </c>
      <c r="BV11" s="22">
        <f t="shared" si="42"/>
        <v>0</v>
      </c>
      <c r="BW11" s="45"/>
      <c r="BX11" s="13">
        <f t="shared" si="45"/>
        <v>0</v>
      </c>
      <c r="BY11" s="14">
        <f t="shared" si="46"/>
        <v>0</v>
      </c>
      <c r="BZ11" s="78"/>
      <c r="CA11" s="78"/>
      <c r="CB11" s="13">
        <f>AVERAGE(Z11,AF11,N11)</f>
        <v>8876749.6533333343</v>
      </c>
      <c r="CC11" s="95">
        <f>+CB11/28*4</f>
        <v>1268107.0933333335</v>
      </c>
      <c r="CD11" s="95">
        <f>+CB11/28*12</f>
        <v>3804321.2800000003</v>
      </c>
      <c r="CE11" s="95">
        <f t="shared" si="43"/>
        <v>3924157.4003200005</v>
      </c>
      <c r="CF11" s="95">
        <f>+CB11/28*12</f>
        <v>3804321.2800000003</v>
      </c>
      <c r="CG11" s="95">
        <f t="shared" si="44"/>
        <v>4041882.1223296006</v>
      </c>
    </row>
    <row r="12" spans="1:85" x14ac:dyDescent="0.25">
      <c r="A12" s="2">
        <v>12</v>
      </c>
      <c r="B12" s="2" t="s">
        <v>36</v>
      </c>
      <c r="C12" s="2" t="s">
        <v>37</v>
      </c>
      <c r="D12" s="31" t="s">
        <v>93</v>
      </c>
      <c r="E12" s="32">
        <v>122000</v>
      </c>
      <c r="F12" s="2" t="s">
        <v>38</v>
      </c>
      <c r="G12" s="2">
        <v>25</v>
      </c>
      <c r="H12" s="37" t="s">
        <v>9</v>
      </c>
      <c r="I12" s="9">
        <v>1074.0899999999999</v>
      </c>
      <c r="J12" s="3">
        <f t="shared" si="0"/>
        <v>1063.0899999999999</v>
      </c>
      <c r="K12" s="4">
        <f t="shared" si="1"/>
        <v>0.98975877254233813</v>
      </c>
      <c r="L12" s="28">
        <f>2750000/250000</f>
        <v>11</v>
      </c>
      <c r="M12" s="28">
        <f t="shared" si="2"/>
        <v>1342000</v>
      </c>
      <c r="N12" s="38">
        <f t="shared" si="3"/>
        <v>33550000</v>
      </c>
      <c r="O12" s="41"/>
      <c r="P12" s="13">
        <f t="shared" ref="P12:P55" si="47">+O12-R12</f>
        <v>0</v>
      </c>
      <c r="Q12" s="13" t="e">
        <f t="shared" si="4"/>
        <v>#DIV/0!</v>
      </c>
      <c r="R12" s="28"/>
      <c r="S12" s="13">
        <f t="shared" si="5"/>
        <v>0</v>
      </c>
      <c r="T12" s="14">
        <f t="shared" si="6"/>
        <v>0</v>
      </c>
      <c r="U12" s="41">
        <v>1074.0899999999999</v>
      </c>
      <c r="V12" s="13">
        <f t="shared" si="7"/>
        <v>1074.0899999999999</v>
      </c>
      <c r="W12" s="26">
        <f t="shared" si="8"/>
        <v>1</v>
      </c>
      <c r="X12" s="13"/>
      <c r="Y12" s="13">
        <f t="shared" si="9"/>
        <v>0</v>
      </c>
      <c r="Z12" s="14">
        <f t="shared" si="10"/>
        <v>0</v>
      </c>
      <c r="AA12" s="45">
        <v>34</v>
      </c>
      <c r="AB12" s="13">
        <f t="shared" si="11"/>
        <v>4148000</v>
      </c>
      <c r="AC12" s="14">
        <f t="shared" si="12"/>
        <v>103700000</v>
      </c>
      <c r="AD12" s="45"/>
      <c r="AE12" s="13">
        <f t="shared" si="13"/>
        <v>0</v>
      </c>
      <c r="AF12" s="14">
        <f t="shared" si="14"/>
        <v>0</v>
      </c>
      <c r="AG12" s="45"/>
      <c r="AH12" s="13">
        <f t="shared" si="15"/>
        <v>0</v>
      </c>
      <c r="AI12" s="14">
        <f t="shared" si="16"/>
        <v>0</v>
      </c>
      <c r="AJ12" s="50">
        <v>32.5</v>
      </c>
      <c r="AK12" s="30">
        <f t="shared" si="17"/>
        <v>3965000</v>
      </c>
      <c r="AL12" s="51">
        <f t="shared" si="18"/>
        <v>99125000</v>
      </c>
      <c r="AM12" s="50"/>
      <c r="AN12" s="30">
        <f t="shared" si="19"/>
        <v>0</v>
      </c>
      <c r="AO12" s="35">
        <f t="shared" si="20"/>
        <v>0</v>
      </c>
      <c r="AP12" s="45"/>
      <c r="AQ12" s="13">
        <f t="shared" si="21"/>
        <v>0</v>
      </c>
      <c r="AR12" s="22">
        <f t="shared" si="22"/>
        <v>0</v>
      </c>
      <c r="AS12" s="45"/>
      <c r="AT12" s="13">
        <f t="shared" si="23"/>
        <v>0</v>
      </c>
      <c r="AU12" s="14">
        <f t="shared" si="24"/>
        <v>0</v>
      </c>
      <c r="AV12" s="43"/>
      <c r="AW12" s="13">
        <f t="shared" si="25"/>
        <v>0</v>
      </c>
      <c r="AX12" s="14">
        <f t="shared" si="26"/>
        <v>0</v>
      </c>
      <c r="AY12" s="45"/>
      <c r="AZ12" s="13">
        <f t="shared" si="27"/>
        <v>0</v>
      </c>
      <c r="BA12" s="22">
        <f t="shared" si="28"/>
        <v>0</v>
      </c>
      <c r="BB12" s="45"/>
      <c r="BC12" s="13">
        <f t="shared" si="29"/>
        <v>0</v>
      </c>
      <c r="BD12" s="14">
        <f t="shared" si="30"/>
        <v>0</v>
      </c>
      <c r="BE12" s="45"/>
      <c r="BF12" s="13">
        <f t="shared" si="31"/>
        <v>0</v>
      </c>
      <c r="BG12" s="22">
        <f t="shared" si="32"/>
        <v>0</v>
      </c>
      <c r="BH12" s="45"/>
      <c r="BI12" s="13">
        <f t="shared" si="33"/>
        <v>0</v>
      </c>
      <c r="BJ12" s="22">
        <f t="shared" si="34"/>
        <v>0</v>
      </c>
      <c r="BK12" s="45"/>
      <c r="BL12" s="13">
        <f t="shared" si="35"/>
        <v>0</v>
      </c>
      <c r="BM12" s="22">
        <f t="shared" si="36"/>
        <v>0</v>
      </c>
      <c r="BN12" s="45"/>
      <c r="BO12" s="13">
        <f t="shared" si="37"/>
        <v>0</v>
      </c>
      <c r="BP12" s="22">
        <f t="shared" si="38"/>
        <v>0</v>
      </c>
      <c r="BQ12" s="45"/>
      <c r="BR12" s="13">
        <f t="shared" si="39"/>
        <v>0</v>
      </c>
      <c r="BS12" s="22">
        <f t="shared" si="40"/>
        <v>0</v>
      </c>
      <c r="BT12" s="45"/>
      <c r="BU12" s="13">
        <f t="shared" si="41"/>
        <v>0</v>
      </c>
      <c r="BV12" s="22">
        <f t="shared" si="42"/>
        <v>0</v>
      </c>
      <c r="BW12" s="45"/>
      <c r="BX12" s="13">
        <f t="shared" si="45"/>
        <v>0</v>
      </c>
      <c r="BY12" s="14">
        <f t="shared" si="46"/>
        <v>0</v>
      </c>
      <c r="BZ12" s="78"/>
      <c r="CA12" s="78"/>
      <c r="CB12" s="13">
        <f>AVERAGE(N12,AC12,AL12)</f>
        <v>78791666.666666672</v>
      </c>
      <c r="CC12" s="95">
        <f>+CB12/28*1</f>
        <v>2813988.0952380956</v>
      </c>
      <c r="CD12" s="95">
        <f>+CB12/28*12</f>
        <v>33767857.142857149</v>
      </c>
      <c r="CE12" s="95">
        <f t="shared" si="43"/>
        <v>34831544.642857149</v>
      </c>
      <c r="CF12" s="95">
        <f>+CB12/28*12</f>
        <v>33767857.142857149</v>
      </c>
      <c r="CG12" s="95">
        <f t="shared" si="44"/>
        <v>35876490.982142866</v>
      </c>
    </row>
    <row r="13" spans="1:85" x14ac:dyDescent="0.25">
      <c r="A13" s="2">
        <v>13</v>
      </c>
      <c r="B13" s="2" t="s">
        <v>39</v>
      </c>
      <c r="C13" s="2" t="s">
        <v>40</v>
      </c>
      <c r="D13" s="31" t="s">
        <v>93</v>
      </c>
      <c r="E13" s="32">
        <v>2400000</v>
      </c>
      <c r="F13" s="2" t="s">
        <v>41</v>
      </c>
      <c r="G13" s="2">
        <v>25</v>
      </c>
      <c r="H13" s="37" t="s">
        <v>9</v>
      </c>
      <c r="I13" s="9">
        <v>1515.93</v>
      </c>
      <c r="J13" s="3">
        <f t="shared" si="0"/>
        <v>1421.93</v>
      </c>
      <c r="K13" s="4">
        <f t="shared" si="1"/>
        <v>0.93799185978244382</v>
      </c>
      <c r="L13" s="28">
        <f>9400000/100000</f>
        <v>94</v>
      </c>
      <c r="M13" s="28">
        <f t="shared" si="2"/>
        <v>225600000</v>
      </c>
      <c r="N13" s="38">
        <f t="shared" ref="N13:N28" si="48">+G13*M13</f>
        <v>5640000000</v>
      </c>
      <c r="O13" s="41"/>
      <c r="P13" s="13">
        <f t="shared" si="47"/>
        <v>0</v>
      </c>
      <c r="Q13" s="13" t="e">
        <f t="shared" si="4"/>
        <v>#DIV/0!</v>
      </c>
      <c r="R13" s="28"/>
      <c r="S13" s="13">
        <f t="shared" si="5"/>
        <v>0</v>
      </c>
      <c r="T13" s="14">
        <f t="shared" si="6"/>
        <v>0</v>
      </c>
      <c r="U13" s="41">
        <v>1515.93</v>
      </c>
      <c r="V13" s="13">
        <f t="shared" si="7"/>
        <v>1515.93</v>
      </c>
      <c r="W13" s="26">
        <f t="shared" si="8"/>
        <v>1</v>
      </c>
      <c r="X13" s="13"/>
      <c r="Y13" s="13">
        <f t="shared" si="9"/>
        <v>0</v>
      </c>
      <c r="Z13" s="14">
        <f t="shared" si="10"/>
        <v>0</v>
      </c>
      <c r="AA13" s="45"/>
      <c r="AB13" s="13">
        <f t="shared" si="11"/>
        <v>0</v>
      </c>
      <c r="AC13" s="14">
        <f t="shared" si="12"/>
        <v>0</v>
      </c>
      <c r="AD13" s="45"/>
      <c r="AE13" s="13">
        <f t="shared" si="13"/>
        <v>0</v>
      </c>
      <c r="AF13" s="14">
        <f t="shared" si="14"/>
        <v>0</v>
      </c>
      <c r="AG13" s="45"/>
      <c r="AH13" s="13">
        <f t="shared" si="15"/>
        <v>0</v>
      </c>
      <c r="AI13" s="14">
        <f t="shared" si="16"/>
        <v>0</v>
      </c>
      <c r="AJ13" s="50">
        <v>91.5</v>
      </c>
      <c r="AK13" s="30">
        <f t="shared" si="17"/>
        <v>219600000</v>
      </c>
      <c r="AL13" s="51">
        <f t="shared" si="18"/>
        <v>5490000000</v>
      </c>
      <c r="AM13" s="50"/>
      <c r="AN13" s="30">
        <f t="shared" si="19"/>
        <v>0</v>
      </c>
      <c r="AO13" s="35">
        <f t="shared" si="20"/>
        <v>0</v>
      </c>
      <c r="AP13" s="45"/>
      <c r="AQ13" s="13">
        <f t="shared" si="21"/>
        <v>0</v>
      </c>
      <c r="AR13" s="22">
        <f t="shared" si="22"/>
        <v>0</v>
      </c>
      <c r="AS13" s="45"/>
      <c r="AT13" s="13">
        <f t="shared" si="23"/>
        <v>0</v>
      </c>
      <c r="AU13" s="14">
        <f t="shared" si="24"/>
        <v>0</v>
      </c>
      <c r="AV13" s="43"/>
      <c r="AW13" s="13">
        <f t="shared" si="25"/>
        <v>0</v>
      </c>
      <c r="AX13" s="14">
        <f t="shared" si="26"/>
        <v>0</v>
      </c>
      <c r="AY13" s="45"/>
      <c r="AZ13" s="13">
        <f t="shared" si="27"/>
        <v>0</v>
      </c>
      <c r="BA13" s="22">
        <f t="shared" si="28"/>
        <v>0</v>
      </c>
      <c r="BB13" s="45"/>
      <c r="BC13" s="13">
        <f t="shared" si="29"/>
        <v>0</v>
      </c>
      <c r="BD13" s="14">
        <f t="shared" si="30"/>
        <v>0</v>
      </c>
      <c r="BE13" s="45"/>
      <c r="BF13" s="13">
        <f t="shared" si="31"/>
        <v>0</v>
      </c>
      <c r="BG13" s="22">
        <f t="shared" si="32"/>
        <v>0</v>
      </c>
      <c r="BH13" s="45"/>
      <c r="BI13" s="13">
        <f t="shared" si="33"/>
        <v>0</v>
      </c>
      <c r="BJ13" s="22">
        <f t="shared" si="34"/>
        <v>0</v>
      </c>
      <c r="BK13" s="45"/>
      <c r="BL13" s="13">
        <f t="shared" si="35"/>
        <v>0</v>
      </c>
      <c r="BM13" s="22">
        <f t="shared" si="36"/>
        <v>0</v>
      </c>
      <c r="BN13" s="45"/>
      <c r="BO13" s="13">
        <f t="shared" si="37"/>
        <v>0</v>
      </c>
      <c r="BP13" s="22">
        <f t="shared" si="38"/>
        <v>0</v>
      </c>
      <c r="BQ13" s="45"/>
      <c r="BR13" s="13">
        <f t="shared" si="39"/>
        <v>0</v>
      </c>
      <c r="BS13" s="22">
        <f t="shared" si="40"/>
        <v>0</v>
      </c>
      <c r="BT13" s="45"/>
      <c r="BU13" s="13">
        <f t="shared" si="41"/>
        <v>0</v>
      </c>
      <c r="BV13" s="22">
        <f t="shared" si="42"/>
        <v>0</v>
      </c>
      <c r="BW13" s="45">
        <v>31.27</v>
      </c>
      <c r="BX13" s="13">
        <f t="shared" si="45"/>
        <v>75048000</v>
      </c>
      <c r="BY13" s="14">
        <f t="shared" si="46"/>
        <v>1876200000</v>
      </c>
      <c r="BZ13" s="78"/>
      <c r="CA13" s="78"/>
      <c r="CB13" s="13">
        <f>AVERAGE(N13,BY13,AL13)</f>
        <v>4335400000</v>
      </c>
      <c r="CC13" s="95">
        <f>+CB13/25*1</f>
        <v>173416000</v>
      </c>
      <c r="CD13" s="95">
        <f>+CB13/25*12</f>
        <v>2080992000</v>
      </c>
      <c r="CE13" s="95">
        <f t="shared" si="43"/>
        <v>2146543248.0000002</v>
      </c>
      <c r="CF13" s="95">
        <f>+CB13/25*12</f>
        <v>2080992000</v>
      </c>
      <c r="CG13" s="95">
        <f t="shared" si="44"/>
        <v>2210939545.4400001</v>
      </c>
    </row>
    <row r="14" spans="1:85" x14ac:dyDescent="0.25">
      <c r="A14" s="2">
        <v>15</v>
      </c>
      <c r="B14" s="2" t="s">
        <v>44</v>
      </c>
      <c r="C14" s="2" t="s">
        <v>45</v>
      </c>
      <c r="D14" s="31" t="s">
        <v>93</v>
      </c>
      <c r="E14" s="32">
        <v>2</v>
      </c>
      <c r="F14" s="2" t="s">
        <v>27</v>
      </c>
      <c r="G14" s="2">
        <v>28</v>
      </c>
      <c r="H14" s="37" t="s">
        <v>9</v>
      </c>
      <c r="I14" s="9">
        <v>757818.72</v>
      </c>
      <c r="J14" s="3">
        <f t="shared" si="0"/>
        <v>592818.72</v>
      </c>
      <c r="K14" s="4">
        <f t="shared" si="1"/>
        <v>0.78226982833044822</v>
      </c>
      <c r="L14" s="28">
        <v>165000</v>
      </c>
      <c r="M14" s="28">
        <f t="shared" si="2"/>
        <v>330000</v>
      </c>
      <c r="N14" s="38">
        <f t="shared" si="48"/>
        <v>9240000</v>
      </c>
      <c r="O14" s="41"/>
      <c r="P14" s="13">
        <f t="shared" si="47"/>
        <v>0</v>
      </c>
      <c r="Q14" s="13" t="e">
        <f t="shared" si="4"/>
        <v>#DIV/0!</v>
      </c>
      <c r="R14" s="28"/>
      <c r="S14" s="13">
        <f t="shared" si="5"/>
        <v>0</v>
      </c>
      <c r="T14" s="14">
        <f t="shared" si="6"/>
        <v>0</v>
      </c>
      <c r="U14" s="41">
        <v>757818.72</v>
      </c>
      <c r="V14" s="13">
        <f t="shared" si="7"/>
        <v>582202.72</v>
      </c>
      <c r="W14" s="26">
        <f t="shared" si="8"/>
        <v>0.76826120104290907</v>
      </c>
      <c r="X14" s="13">
        <v>175616</v>
      </c>
      <c r="Y14" s="13">
        <f t="shared" si="9"/>
        <v>351232</v>
      </c>
      <c r="Z14" s="14">
        <f t="shared" si="10"/>
        <v>9834496</v>
      </c>
      <c r="AA14" s="45"/>
      <c r="AB14" s="13">
        <f t="shared" si="11"/>
        <v>0</v>
      </c>
      <c r="AC14" s="14">
        <f t="shared" si="12"/>
        <v>0</v>
      </c>
      <c r="AD14" s="45"/>
      <c r="AE14" s="13">
        <f t="shared" si="13"/>
        <v>0</v>
      </c>
      <c r="AF14" s="14">
        <f t="shared" si="14"/>
        <v>0</v>
      </c>
      <c r="AG14" s="45"/>
      <c r="AH14" s="13">
        <f t="shared" si="15"/>
        <v>0</v>
      </c>
      <c r="AI14" s="14">
        <f t="shared" si="16"/>
        <v>0</v>
      </c>
      <c r="AJ14" s="50"/>
      <c r="AK14" s="30">
        <f t="shared" si="17"/>
        <v>0</v>
      </c>
      <c r="AL14" s="51">
        <f t="shared" si="18"/>
        <v>0</v>
      </c>
      <c r="AM14" s="50"/>
      <c r="AN14" s="30">
        <f t="shared" si="19"/>
        <v>0</v>
      </c>
      <c r="AO14" s="35">
        <f t="shared" si="20"/>
        <v>0</v>
      </c>
      <c r="AP14" s="45"/>
      <c r="AQ14" s="13">
        <f t="shared" si="21"/>
        <v>0</v>
      </c>
      <c r="AR14" s="22">
        <f t="shared" si="22"/>
        <v>0</v>
      </c>
      <c r="AS14" s="45"/>
      <c r="AT14" s="13">
        <f t="shared" si="23"/>
        <v>0</v>
      </c>
      <c r="AU14" s="14">
        <f t="shared" si="24"/>
        <v>0</v>
      </c>
      <c r="AV14" s="43"/>
      <c r="AW14" s="13">
        <f t="shared" si="25"/>
        <v>0</v>
      </c>
      <c r="AX14" s="14">
        <f t="shared" si="26"/>
        <v>0</v>
      </c>
      <c r="AY14" s="45"/>
      <c r="AZ14" s="13">
        <f t="shared" si="27"/>
        <v>0</v>
      </c>
      <c r="BA14" s="22">
        <f t="shared" si="28"/>
        <v>0</v>
      </c>
      <c r="BB14" s="45"/>
      <c r="BC14" s="13">
        <f t="shared" si="29"/>
        <v>0</v>
      </c>
      <c r="BD14" s="14">
        <f t="shared" si="30"/>
        <v>0</v>
      </c>
      <c r="BE14" s="45"/>
      <c r="BF14" s="13">
        <f t="shared" si="31"/>
        <v>0</v>
      </c>
      <c r="BG14" s="22">
        <f t="shared" si="32"/>
        <v>0</v>
      </c>
      <c r="BH14" s="45"/>
      <c r="BI14" s="13">
        <f t="shared" si="33"/>
        <v>0</v>
      </c>
      <c r="BJ14" s="22">
        <f t="shared" si="34"/>
        <v>0</v>
      </c>
      <c r="BK14" s="45"/>
      <c r="BL14" s="13">
        <f t="shared" si="35"/>
        <v>0</v>
      </c>
      <c r="BM14" s="22">
        <f t="shared" si="36"/>
        <v>0</v>
      </c>
      <c r="BN14" s="45"/>
      <c r="BO14" s="13">
        <f t="shared" si="37"/>
        <v>0</v>
      </c>
      <c r="BP14" s="22">
        <f t="shared" si="38"/>
        <v>0</v>
      </c>
      <c r="BQ14" s="45"/>
      <c r="BR14" s="13">
        <f t="shared" si="39"/>
        <v>0</v>
      </c>
      <c r="BS14" s="22">
        <f t="shared" si="40"/>
        <v>0</v>
      </c>
      <c r="BT14" s="45"/>
      <c r="BU14" s="13">
        <f t="shared" si="41"/>
        <v>0</v>
      </c>
      <c r="BV14" s="22">
        <f t="shared" si="42"/>
        <v>0</v>
      </c>
      <c r="BW14" s="45"/>
      <c r="BX14" s="13">
        <f t="shared" si="45"/>
        <v>0</v>
      </c>
      <c r="BY14" s="14">
        <f t="shared" si="46"/>
        <v>0</v>
      </c>
      <c r="BZ14" s="78"/>
      <c r="CA14" s="78"/>
      <c r="CB14" s="13">
        <f>AVERAGE(N14,Z14)</f>
        <v>9537248</v>
      </c>
      <c r="CC14" s="95">
        <f>+CB14/28*4</f>
        <v>1362464</v>
      </c>
      <c r="CD14" s="95">
        <f>+CB14/28*12</f>
        <v>4087392</v>
      </c>
      <c r="CE14" s="95">
        <f t="shared" si="43"/>
        <v>4216144.8480000002</v>
      </c>
      <c r="CF14" s="95">
        <f>+CB14/28*12</f>
        <v>4087392</v>
      </c>
      <c r="CG14" s="95">
        <f t="shared" si="44"/>
        <v>4342629.1934400005</v>
      </c>
    </row>
    <row r="15" spans="1:85" x14ac:dyDescent="0.25">
      <c r="A15" s="2">
        <v>16</v>
      </c>
      <c r="B15" s="2" t="s">
        <v>46</v>
      </c>
      <c r="C15" s="2" t="s">
        <v>47</v>
      </c>
      <c r="D15" s="31" t="s">
        <v>97</v>
      </c>
      <c r="E15" s="32">
        <v>66</v>
      </c>
      <c r="F15" s="2" t="s">
        <v>9</v>
      </c>
      <c r="G15" s="2">
        <v>3</v>
      </c>
      <c r="H15" s="37" t="s">
        <v>9</v>
      </c>
      <c r="I15" s="9">
        <v>5270679.57</v>
      </c>
      <c r="J15" s="3">
        <f t="shared" si="0"/>
        <v>-195320.4299999997</v>
      </c>
      <c r="K15" s="4">
        <f t="shared" si="1"/>
        <v>-3.7057921546158362E-2</v>
      </c>
      <c r="L15" s="28">
        <v>5466000</v>
      </c>
      <c r="M15" s="28">
        <f t="shared" si="2"/>
        <v>360756000</v>
      </c>
      <c r="N15" s="38">
        <f t="shared" si="48"/>
        <v>1082268000</v>
      </c>
      <c r="O15" s="41"/>
      <c r="P15" s="13">
        <f t="shared" si="47"/>
        <v>0</v>
      </c>
      <c r="Q15" s="13" t="e">
        <f t="shared" si="4"/>
        <v>#DIV/0!</v>
      </c>
      <c r="R15" s="28"/>
      <c r="S15" s="13">
        <f t="shared" si="5"/>
        <v>0</v>
      </c>
      <c r="T15" s="14">
        <f t="shared" si="6"/>
        <v>0</v>
      </c>
      <c r="U15" s="41">
        <v>5270679.57</v>
      </c>
      <c r="V15" s="13">
        <f t="shared" si="7"/>
        <v>1776435.5700000003</v>
      </c>
      <c r="W15" s="26">
        <f t="shared" si="8"/>
        <v>0.33704108671512356</v>
      </c>
      <c r="X15" s="13">
        <v>3494244</v>
      </c>
      <c r="Y15" s="13">
        <f t="shared" si="9"/>
        <v>230620104</v>
      </c>
      <c r="Z15" s="14">
        <f t="shared" si="10"/>
        <v>691860312</v>
      </c>
      <c r="AA15" s="45">
        <v>4428000</v>
      </c>
      <c r="AB15" s="13">
        <f t="shared" si="11"/>
        <v>292248000</v>
      </c>
      <c r="AC15" s="14">
        <f t="shared" si="12"/>
        <v>876744000</v>
      </c>
      <c r="AD15" s="45"/>
      <c r="AE15" s="13">
        <f t="shared" si="13"/>
        <v>0</v>
      </c>
      <c r="AF15" s="14">
        <f t="shared" si="14"/>
        <v>0</v>
      </c>
      <c r="AG15" s="45"/>
      <c r="AH15" s="13">
        <f t="shared" si="15"/>
        <v>0</v>
      </c>
      <c r="AI15" s="14">
        <f t="shared" si="16"/>
        <v>0</v>
      </c>
      <c r="AJ15" s="50"/>
      <c r="AK15" s="30">
        <f t="shared" si="17"/>
        <v>0</v>
      </c>
      <c r="AL15" s="51">
        <f t="shared" si="18"/>
        <v>0</v>
      </c>
      <c r="AM15" s="50"/>
      <c r="AN15" s="30">
        <f t="shared" si="19"/>
        <v>0</v>
      </c>
      <c r="AO15" s="35">
        <f t="shared" si="20"/>
        <v>0</v>
      </c>
      <c r="AP15" s="45"/>
      <c r="AQ15" s="13">
        <f t="shared" si="21"/>
        <v>0</v>
      </c>
      <c r="AR15" s="22">
        <f t="shared" si="22"/>
        <v>0</v>
      </c>
      <c r="AS15" s="45"/>
      <c r="AT15" s="13">
        <f t="shared" si="23"/>
        <v>0</v>
      </c>
      <c r="AU15" s="14">
        <f t="shared" si="24"/>
        <v>0</v>
      </c>
      <c r="AV15" s="43"/>
      <c r="AW15" s="13">
        <f t="shared" si="25"/>
        <v>0</v>
      </c>
      <c r="AX15" s="14">
        <f t="shared" si="26"/>
        <v>0</v>
      </c>
      <c r="AY15" s="45"/>
      <c r="AZ15" s="13">
        <f t="shared" si="27"/>
        <v>0</v>
      </c>
      <c r="BA15" s="22">
        <f t="shared" si="28"/>
        <v>0</v>
      </c>
      <c r="BB15" s="45"/>
      <c r="BC15" s="13">
        <f t="shared" si="29"/>
        <v>0</v>
      </c>
      <c r="BD15" s="14">
        <f t="shared" si="30"/>
        <v>0</v>
      </c>
      <c r="BE15" s="45"/>
      <c r="BF15" s="13">
        <f t="shared" si="31"/>
        <v>0</v>
      </c>
      <c r="BG15" s="22">
        <f t="shared" si="32"/>
        <v>0</v>
      </c>
      <c r="BH15" s="45"/>
      <c r="BI15" s="13">
        <f t="shared" si="33"/>
        <v>0</v>
      </c>
      <c r="BJ15" s="22">
        <f t="shared" si="34"/>
        <v>0</v>
      </c>
      <c r="BK15" s="45"/>
      <c r="BL15" s="13">
        <f t="shared" si="35"/>
        <v>0</v>
      </c>
      <c r="BM15" s="22">
        <f t="shared" si="36"/>
        <v>0</v>
      </c>
      <c r="BN15" s="45"/>
      <c r="BO15" s="13">
        <f t="shared" si="37"/>
        <v>0</v>
      </c>
      <c r="BP15" s="22">
        <f t="shared" si="38"/>
        <v>0</v>
      </c>
      <c r="BQ15" s="45"/>
      <c r="BR15" s="13">
        <f t="shared" si="39"/>
        <v>0</v>
      </c>
      <c r="BS15" s="22">
        <f t="shared" si="40"/>
        <v>0</v>
      </c>
      <c r="BT15" s="45"/>
      <c r="BU15" s="13">
        <f t="shared" si="41"/>
        <v>0</v>
      </c>
      <c r="BV15" s="22">
        <f t="shared" si="42"/>
        <v>0</v>
      </c>
      <c r="BW15" s="45"/>
      <c r="BX15" s="13">
        <f t="shared" si="45"/>
        <v>0</v>
      </c>
      <c r="BY15" s="14">
        <f t="shared" si="46"/>
        <v>0</v>
      </c>
      <c r="BZ15" s="78"/>
      <c r="CA15" s="78"/>
      <c r="CB15" s="13">
        <f>AVERAGE(N15,Z15,AC15)</f>
        <v>883624104</v>
      </c>
      <c r="CC15" s="95">
        <f>+CB15</f>
        <v>883624104</v>
      </c>
      <c r="CD15" s="95">
        <v>0</v>
      </c>
      <c r="CE15" s="95">
        <f t="shared" si="43"/>
        <v>0</v>
      </c>
      <c r="CF15" s="95">
        <v>0</v>
      </c>
      <c r="CG15" s="95">
        <f t="shared" si="44"/>
        <v>0</v>
      </c>
    </row>
    <row r="16" spans="1:85" x14ac:dyDescent="0.25">
      <c r="A16" s="2">
        <v>17</v>
      </c>
      <c r="B16" s="2" t="s">
        <v>46</v>
      </c>
      <c r="C16" s="2" t="s">
        <v>47</v>
      </c>
      <c r="D16" s="31" t="s">
        <v>97</v>
      </c>
      <c r="E16" s="32">
        <v>51</v>
      </c>
      <c r="F16" s="2" t="s">
        <v>9</v>
      </c>
      <c r="G16" s="2">
        <v>6</v>
      </c>
      <c r="H16" s="37" t="s">
        <v>9</v>
      </c>
      <c r="I16" s="9">
        <v>5270679.57</v>
      </c>
      <c r="J16" s="3">
        <f t="shared" si="0"/>
        <v>-195320.4299999997</v>
      </c>
      <c r="K16" s="4">
        <f t="shared" si="1"/>
        <v>-3.7057921546158362E-2</v>
      </c>
      <c r="L16" s="28">
        <v>5466000</v>
      </c>
      <c r="M16" s="28">
        <f t="shared" si="2"/>
        <v>278766000</v>
      </c>
      <c r="N16" s="38">
        <f t="shared" si="48"/>
        <v>1672596000</v>
      </c>
      <c r="O16" s="41"/>
      <c r="P16" s="13">
        <f t="shared" si="47"/>
        <v>0</v>
      </c>
      <c r="Q16" s="13" t="e">
        <f t="shared" si="4"/>
        <v>#DIV/0!</v>
      </c>
      <c r="R16" s="28"/>
      <c r="S16" s="13">
        <f t="shared" si="5"/>
        <v>0</v>
      </c>
      <c r="T16" s="14">
        <f t="shared" si="6"/>
        <v>0</v>
      </c>
      <c r="U16" s="41">
        <v>5270679.57</v>
      </c>
      <c r="V16" s="13">
        <f t="shared" si="7"/>
        <v>1776435.5700000003</v>
      </c>
      <c r="W16" s="26">
        <f t="shared" si="8"/>
        <v>0.33704108671512356</v>
      </c>
      <c r="X16" s="13">
        <v>3494244</v>
      </c>
      <c r="Y16" s="13">
        <f t="shared" si="9"/>
        <v>178206444</v>
      </c>
      <c r="Z16" s="14">
        <f t="shared" si="10"/>
        <v>1069238664</v>
      </c>
      <c r="AA16" s="45">
        <v>4428000</v>
      </c>
      <c r="AB16" s="13">
        <f t="shared" si="11"/>
        <v>225828000</v>
      </c>
      <c r="AC16" s="14">
        <f t="shared" si="12"/>
        <v>1354968000</v>
      </c>
      <c r="AD16" s="45"/>
      <c r="AE16" s="13">
        <f t="shared" si="13"/>
        <v>0</v>
      </c>
      <c r="AF16" s="14">
        <f t="shared" si="14"/>
        <v>0</v>
      </c>
      <c r="AG16" s="45"/>
      <c r="AH16" s="13">
        <f t="shared" si="15"/>
        <v>0</v>
      </c>
      <c r="AI16" s="14">
        <f t="shared" si="16"/>
        <v>0</v>
      </c>
      <c r="AJ16" s="50"/>
      <c r="AK16" s="30">
        <f t="shared" si="17"/>
        <v>0</v>
      </c>
      <c r="AL16" s="51">
        <f t="shared" si="18"/>
        <v>0</v>
      </c>
      <c r="AM16" s="50"/>
      <c r="AN16" s="30">
        <f t="shared" si="19"/>
        <v>0</v>
      </c>
      <c r="AO16" s="35">
        <f t="shared" si="20"/>
        <v>0</v>
      </c>
      <c r="AP16" s="45"/>
      <c r="AQ16" s="13">
        <f t="shared" si="21"/>
        <v>0</v>
      </c>
      <c r="AR16" s="22">
        <f t="shared" si="22"/>
        <v>0</v>
      </c>
      <c r="AS16" s="45"/>
      <c r="AT16" s="13">
        <f t="shared" si="23"/>
        <v>0</v>
      </c>
      <c r="AU16" s="14">
        <f t="shared" si="24"/>
        <v>0</v>
      </c>
      <c r="AV16" s="43"/>
      <c r="AW16" s="13">
        <f t="shared" si="25"/>
        <v>0</v>
      </c>
      <c r="AX16" s="14">
        <f t="shared" si="26"/>
        <v>0</v>
      </c>
      <c r="AY16" s="45"/>
      <c r="AZ16" s="13">
        <f t="shared" si="27"/>
        <v>0</v>
      </c>
      <c r="BA16" s="22">
        <f t="shared" si="28"/>
        <v>0</v>
      </c>
      <c r="BB16" s="45"/>
      <c r="BC16" s="13">
        <f t="shared" si="29"/>
        <v>0</v>
      </c>
      <c r="BD16" s="14">
        <f t="shared" si="30"/>
        <v>0</v>
      </c>
      <c r="BE16" s="45"/>
      <c r="BF16" s="13">
        <f t="shared" si="31"/>
        <v>0</v>
      </c>
      <c r="BG16" s="22">
        <f t="shared" si="32"/>
        <v>0</v>
      </c>
      <c r="BH16" s="45"/>
      <c r="BI16" s="13">
        <f t="shared" si="33"/>
        <v>0</v>
      </c>
      <c r="BJ16" s="22">
        <f t="shared" si="34"/>
        <v>0</v>
      </c>
      <c r="BK16" s="45"/>
      <c r="BL16" s="13">
        <f t="shared" si="35"/>
        <v>0</v>
      </c>
      <c r="BM16" s="22">
        <f t="shared" si="36"/>
        <v>0</v>
      </c>
      <c r="BN16" s="45"/>
      <c r="BO16" s="13">
        <f t="shared" si="37"/>
        <v>0</v>
      </c>
      <c r="BP16" s="22">
        <f t="shared" si="38"/>
        <v>0</v>
      </c>
      <c r="BQ16" s="45"/>
      <c r="BR16" s="13">
        <f t="shared" si="39"/>
        <v>0</v>
      </c>
      <c r="BS16" s="22">
        <f t="shared" si="40"/>
        <v>0</v>
      </c>
      <c r="BT16" s="45"/>
      <c r="BU16" s="13">
        <f t="shared" si="41"/>
        <v>0</v>
      </c>
      <c r="BV16" s="22">
        <f t="shared" si="42"/>
        <v>0</v>
      </c>
      <c r="BW16" s="45"/>
      <c r="BX16" s="13">
        <f t="shared" si="45"/>
        <v>0</v>
      </c>
      <c r="BY16" s="14">
        <f t="shared" si="46"/>
        <v>0</v>
      </c>
      <c r="BZ16" s="78"/>
      <c r="CA16" s="78"/>
      <c r="CB16" s="13">
        <f>AVERAGE(N16,Z16,AC16)</f>
        <v>1365600888</v>
      </c>
      <c r="CC16" s="95">
        <f>+CB16/6*1</f>
        <v>227600148</v>
      </c>
      <c r="CD16" s="95">
        <f>+CB16/6*5</f>
        <v>1138000740</v>
      </c>
      <c r="CE16" s="95">
        <f t="shared" si="43"/>
        <v>1173847763.3100002</v>
      </c>
      <c r="CF16" s="95"/>
      <c r="CG16" s="95">
        <f t="shared" si="44"/>
        <v>0</v>
      </c>
    </row>
    <row r="17" spans="1:85" x14ac:dyDescent="0.25">
      <c r="A17" s="2">
        <v>18</v>
      </c>
      <c r="B17" s="2" t="s">
        <v>46</v>
      </c>
      <c r="C17" s="2" t="s">
        <v>47</v>
      </c>
      <c r="D17" s="31" t="s">
        <v>97</v>
      </c>
      <c r="E17" s="32">
        <v>39</v>
      </c>
      <c r="F17" s="2" t="s">
        <v>9</v>
      </c>
      <c r="G17" s="2">
        <v>6</v>
      </c>
      <c r="H17" s="37" t="s">
        <v>9</v>
      </c>
      <c r="I17" s="9">
        <v>5270679.57</v>
      </c>
      <c r="J17" s="3">
        <f t="shared" si="0"/>
        <v>-195320.4299999997</v>
      </c>
      <c r="K17" s="4">
        <f t="shared" si="1"/>
        <v>-3.7057921546158362E-2</v>
      </c>
      <c r="L17" s="28">
        <v>5466000</v>
      </c>
      <c r="M17" s="28">
        <f t="shared" si="2"/>
        <v>213174000</v>
      </c>
      <c r="N17" s="38">
        <f t="shared" si="48"/>
        <v>1279044000</v>
      </c>
      <c r="O17" s="41"/>
      <c r="P17" s="13">
        <f t="shared" si="47"/>
        <v>0</v>
      </c>
      <c r="Q17" s="13" t="e">
        <f t="shared" si="4"/>
        <v>#DIV/0!</v>
      </c>
      <c r="R17" s="28"/>
      <c r="S17" s="13">
        <f t="shared" si="5"/>
        <v>0</v>
      </c>
      <c r="T17" s="14">
        <f t="shared" si="6"/>
        <v>0</v>
      </c>
      <c r="U17" s="41">
        <v>5270679.57</v>
      </c>
      <c r="V17" s="13">
        <f t="shared" si="7"/>
        <v>1776435.5700000003</v>
      </c>
      <c r="W17" s="26">
        <f t="shared" si="8"/>
        <v>0.33704108671512356</v>
      </c>
      <c r="X17" s="13">
        <v>3494244</v>
      </c>
      <c r="Y17" s="13">
        <f t="shared" si="9"/>
        <v>136275516</v>
      </c>
      <c r="Z17" s="14">
        <f t="shared" si="10"/>
        <v>817653096</v>
      </c>
      <c r="AA17" s="45">
        <v>4428000</v>
      </c>
      <c r="AB17" s="13">
        <f t="shared" si="11"/>
        <v>172692000</v>
      </c>
      <c r="AC17" s="14">
        <f t="shared" si="12"/>
        <v>1036152000</v>
      </c>
      <c r="AD17" s="45"/>
      <c r="AE17" s="13">
        <f t="shared" si="13"/>
        <v>0</v>
      </c>
      <c r="AF17" s="14">
        <f t="shared" si="14"/>
        <v>0</v>
      </c>
      <c r="AG17" s="45"/>
      <c r="AH17" s="13">
        <f t="shared" si="15"/>
        <v>0</v>
      </c>
      <c r="AI17" s="14">
        <f t="shared" si="16"/>
        <v>0</v>
      </c>
      <c r="AJ17" s="50"/>
      <c r="AK17" s="30">
        <f t="shared" si="17"/>
        <v>0</v>
      </c>
      <c r="AL17" s="51">
        <f t="shared" si="18"/>
        <v>0</v>
      </c>
      <c r="AM17" s="50"/>
      <c r="AN17" s="30">
        <f t="shared" si="19"/>
        <v>0</v>
      </c>
      <c r="AO17" s="35">
        <f t="shared" si="20"/>
        <v>0</v>
      </c>
      <c r="AP17" s="45"/>
      <c r="AQ17" s="13">
        <f t="shared" si="21"/>
        <v>0</v>
      </c>
      <c r="AR17" s="22">
        <f t="shared" si="22"/>
        <v>0</v>
      </c>
      <c r="AS17" s="45"/>
      <c r="AT17" s="13">
        <f t="shared" si="23"/>
        <v>0</v>
      </c>
      <c r="AU17" s="14">
        <f t="shared" si="24"/>
        <v>0</v>
      </c>
      <c r="AV17" s="43"/>
      <c r="AW17" s="13">
        <f t="shared" si="25"/>
        <v>0</v>
      </c>
      <c r="AX17" s="14">
        <f t="shared" si="26"/>
        <v>0</v>
      </c>
      <c r="AY17" s="45"/>
      <c r="AZ17" s="13">
        <f t="shared" si="27"/>
        <v>0</v>
      </c>
      <c r="BA17" s="22">
        <f t="shared" si="28"/>
        <v>0</v>
      </c>
      <c r="BB17" s="45"/>
      <c r="BC17" s="13">
        <f t="shared" si="29"/>
        <v>0</v>
      </c>
      <c r="BD17" s="14">
        <f t="shared" si="30"/>
        <v>0</v>
      </c>
      <c r="BE17" s="45"/>
      <c r="BF17" s="13">
        <f t="shared" si="31"/>
        <v>0</v>
      </c>
      <c r="BG17" s="22">
        <f t="shared" si="32"/>
        <v>0</v>
      </c>
      <c r="BH17" s="45"/>
      <c r="BI17" s="13">
        <f t="shared" si="33"/>
        <v>0</v>
      </c>
      <c r="BJ17" s="22">
        <f t="shared" si="34"/>
        <v>0</v>
      </c>
      <c r="BK17" s="45"/>
      <c r="BL17" s="13">
        <f t="shared" si="35"/>
        <v>0</v>
      </c>
      <c r="BM17" s="22">
        <f t="shared" si="36"/>
        <v>0</v>
      </c>
      <c r="BN17" s="45"/>
      <c r="BO17" s="13">
        <f t="shared" si="37"/>
        <v>0</v>
      </c>
      <c r="BP17" s="22">
        <f t="shared" si="38"/>
        <v>0</v>
      </c>
      <c r="BQ17" s="45"/>
      <c r="BR17" s="13">
        <f t="shared" si="39"/>
        <v>0</v>
      </c>
      <c r="BS17" s="22">
        <f t="shared" si="40"/>
        <v>0</v>
      </c>
      <c r="BT17" s="45"/>
      <c r="BU17" s="13">
        <f t="shared" si="41"/>
        <v>0</v>
      </c>
      <c r="BV17" s="22">
        <f t="shared" si="42"/>
        <v>0</v>
      </c>
      <c r="BW17" s="45"/>
      <c r="BX17" s="13">
        <f t="shared" si="45"/>
        <v>0</v>
      </c>
      <c r="BY17" s="14">
        <f t="shared" si="46"/>
        <v>0</v>
      </c>
      <c r="BZ17" s="78"/>
      <c r="CA17" s="78"/>
      <c r="CB17" s="13">
        <f>AVERAGE(N17,Z17,AC17)</f>
        <v>1044283032</v>
      </c>
      <c r="CC17" s="95">
        <v>0</v>
      </c>
      <c r="CD17" s="95">
        <f>+CB17</f>
        <v>1044283032</v>
      </c>
      <c r="CE17" s="95">
        <f t="shared" si="43"/>
        <v>1077177947.5080001</v>
      </c>
      <c r="CF17" s="95"/>
      <c r="CG17" s="95">
        <f t="shared" si="44"/>
        <v>0</v>
      </c>
    </row>
    <row r="18" spans="1:85" x14ac:dyDescent="0.25">
      <c r="A18" s="2">
        <v>19</v>
      </c>
      <c r="B18" s="2" t="s">
        <v>46</v>
      </c>
      <c r="C18" s="2" t="s">
        <v>47</v>
      </c>
      <c r="D18" s="31" t="s">
        <v>97</v>
      </c>
      <c r="E18" s="32">
        <v>25</v>
      </c>
      <c r="F18" s="2" t="s">
        <v>9</v>
      </c>
      <c r="G18" s="2">
        <v>13</v>
      </c>
      <c r="H18" s="37" t="s">
        <v>9</v>
      </c>
      <c r="I18" s="9">
        <v>5270679.57</v>
      </c>
      <c r="J18" s="3">
        <f t="shared" si="0"/>
        <v>-195320.4299999997</v>
      </c>
      <c r="K18" s="4">
        <f t="shared" si="1"/>
        <v>-3.7057921546158362E-2</v>
      </c>
      <c r="L18" s="28">
        <v>5466000</v>
      </c>
      <c r="M18" s="28">
        <f t="shared" si="2"/>
        <v>136650000</v>
      </c>
      <c r="N18" s="38">
        <f t="shared" si="48"/>
        <v>1776450000</v>
      </c>
      <c r="O18" s="41"/>
      <c r="P18" s="13">
        <f t="shared" si="47"/>
        <v>0</v>
      </c>
      <c r="Q18" s="13" t="e">
        <f t="shared" si="4"/>
        <v>#DIV/0!</v>
      </c>
      <c r="R18" s="28"/>
      <c r="S18" s="13">
        <f t="shared" si="5"/>
        <v>0</v>
      </c>
      <c r="T18" s="14">
        <f t="shared" si="6"/>
        <v>0</v>
      </c>
      <c r="U18" s="41">
        <v>5270679.57</v>
      </c>
      <c r="V18" s="13">
        <f t="shared" si="7"/>
        <v>1776435.5700000003</v>
      </c>
      <c r="W18" s="26">
        <f t="shared" si="8"/>
        <v>0.33704108671512356</v>
      </c>
      <c r="X18" s="13">
        <v>3494244</v>
      </c>
      <c r="Y18" s="13">
        <f t="shared" si="9"/>
        <v>87356100</v>
      </c>
      <c r="Z18" s="14">
        <f t="shared" si="10"/>
        <v>1135629300</v>
      </c>
      <c r="AA18" s="45">
        <v>4428000</v>
      </c>
      <c r="AB18" s="13">
        <f t="shared" si="11"/>
        <v>110700000</v>
      </c>
      <c r="AC18" s="14">
        <f t="shared" si="12"/>
        <v>1439100000</v>
      </c>
      <c r="AD18" s="45"/>
      <c r="AE18" s="13">
        <f t="shared" si="13"/>
        <v>0</v>
      </c>
      <c r="AF18" s="14">
        <f t="shared" si="14"/>
        <v>0</v>
      </c>
      <c r="AG18" s="45"/>
      <c r="AH18" s="13">
        <f t="shared" si="15"/>
        <v>0</v>
      </c>
      <c r="AI18" s="14">
        <f t="shared" si="16"/>
        <v>0</v>
      </c>
      <c r="AJ18" s="50"/>
      <c r="AK18" s="30">
        <f t="shared" si="17"/>
        <v>0</v>
      </c>
      <c r="AL18" s="51">
        <f t="shared" si="18"/>
        <v>0</v>
      </c>
      <c r="AM18" s="50"/>
      <c r="AN18" s="30">
        <f t="shared" si="19"/>
        <v>0</v>
      </c>
      <c r="AO18" s="35">
        <f t="shared" si="20"/>
        <v>0</v>
      </c>
      <c r="AP18" s="45"/>
      <c r="AQ18" s="13">
        <f t="shared" si="21"/>
        <v>0</v>
      </c>
      <c r="AR18" s="22">
        <f t="shared" si="22"/>
        <v>0</v>
      </c>
      <c r="AS18" s="45"/>
      <c r="AT18" s="13">
        <f t="shared" si="23"/>
        <v>0</v>
      </c>
      <c r="AU18" s="14">
        <f t="shared" si="24"/>
        <v>0</v>
      </c>
      <c r="AV18" s="43"/>
      <c r="AW18" s="13">
        <f t="shared" si="25"/>
        <v>0</v>
      </c>
      <c r="AX18" s="14">
        <f t="shared" si="26"/>
        <v>0</v>
      </c>
      <c r="AY18" s="45"/>
      <c r="AZ18" s="13">
        <f t="shared" si="27"/>
        <v>0</v>
      </c>
      <c r="BA18" s="22">
        <f t="shared" si="28"/>
        <v>0</v>
      </c>
      <c r="BB18" s="45"/>
      <c r="BC18" s="13">
        <f t="shared" si="29"/>
        <v>0</v>
      </c>
      <c r="BD18" s="14">
        <f t="shared" si="30"/>
        <v>0</v>
      </c>
      <c r="BE18" s="45"/>
      <c r="BF18" s="13">
        <f t="shared" si="31"/>
        <v>0</v>
      </c>
      <c r="BG18" s="22">
        <f t="shared" si="32"/>
        <v>0</v>
      </c>
      <c r="BH18" s="45"/>
      <c r="BI18" s="13">
        <f t="shared" si="33"/>
        <v>0</v>
      </c>
      <c r="BJ18" s="22">
        <f t="shared" si="34"/>
        <v>0</v>
      </c>
      <c r="BK18" s="45"/>
      <c r="BL18" s="13">
        <f t="shared" si="35"/>
        <v>0</v>
      </c>
      <c r="BM18" s="22">
        <f t="shared" si="36"/>
        <v>0</v>
      </c>
      <c r="BN18" s="45"/>
      <c r="BO18" s="13">
        <f t="shared" si="37"/>
        <v>0</v>
      </c>
      <c r="BP18" s="22">
        <f t="shared" si="38"/>
        <v>0</v>
      </c>
      <c r="BQ18" s="45"/>
      <c r="BR18" s="13">
        <f t="shared" si="39"/>
        <v>0</v>
      </c>
      <c r="BS18" s="22">
        <f t="shared" si="40"/>
        <v>0</v>
      </c>
      <c r="BT18" s="45"/>
      <c r="BU18" s="13">
        <f t="shared" si="41"/>
        <v>0</v>
      </c>
      <c r="BV18" s="22">
        <f t="shared" si="42"/>
        <v>0</v>
      </c>
      <c r="BW18" s="45"/>
      <c r="BX18" s="13">
        <f t="shared" si="45"/>
        <v>0</v>
      </c>
      <c r="BY18" s="14">
        <f t="shared" si="46"/>
        <v>0</v>
      </c>
      <c r="BZ18" s="78"/>
      <c r="CA18" s="78"/>
      <c r="CB18" s="13">
        <f>AVERAGE(N18,Z18,AC18)</f>
        <v>1450393100</v>
      </c>
      <c r="CC18" s="95">
        <v>0</v>
      </c>
      <c r="CD18" s="95">
        <f>+CB18/13*1</f>
        <v>111568700</v>
      </c>
      <c r="CE18" s="95">
        <f t="shared" si="43"/>
        <v>115083114.05000001</v>
      </c>
      <c r="CF18" s="95">
        <f>+CB18/13*12</f>
        <v>1338824400</v>
      </c>
      <c r="CG18" s="95">
        <f t="shared" si="44"/>
        <v>1422427289.6580002</v>
      </c>
    </row>
    <row r="19" spans="1:85" x14ac:dyDescent="0.25">
      <c r="A19" s="2">
        <v>20</v>
      </c>
      <c r="B19" s="2" t="s">
        <v>48</v>
      </c>
      <c r="C19" s="2" t="s">
        <v>47</v>
      </c>
      <c r="D19" s="31" t="s">
        <v>97</v>
      </c>
      <c r="E19" s="32">
        <v>1000</v>
      </c>
      <c r="F19" s="2" t="s">
        <v>49</v>
      </c>
      <c r="G19" s="2">
        <v>3</v>
      </c>
      <c r="H19" s="37" t="s">
        <v>9</v>
      </c>
      <c r="I19" s="9"/>
      <c r="J19" s="3">
        <f t="shared" si="0"/>
        <v>0</v>
      </c>
      <c r="K19" s="4" t="e">
        <f t="shared" si="1"/>
        <v>#DIV/0!</v>
      </c>
      <c r="L19" s="28"/>
      <c r="M19" s="28">
        <f t="shared" si="2"/>
        <v>0</v>
      </c>
      <c r="N19" s="38">
        <f t="shared" si="48"/>
        <v>0</v>
      </c>
      <c r="O19" s="41"/>
      <c r="P19" s="13">
        <f t="shared" si="47"/>
        <v>0</v>
      </c>
      <c r="Q19" s="13" t="e">
        <f t="shared" si="4"/>
        <v>#DIV/0!</v>
      </c>
      <c r="R19" s="28"/>
      <c r="S19" s="13">
        <f t="shared" si="5"/>
        <v>0</v>
      </c>
      <c r="T19" s="14">
        <f t="shared" si="6"/>
        <v>0</v>
      </c>
      <c r="U19" s="41">
        <v>48957.45</v>
      </c>
      <c r="V19" s="13">
        <f t="shared" si="7"/>
        <v>48957.45</v>
      </c>
      <c r="W19" s="26">
        <f t="shared" si="8"/>
        <v>1</v>
      </c>
      <c r="X19" s="13"/>
      <c r="Y19" s="13">
        <f t="shared" si="9"/>
        <v>0</v>
      </c>
      <c r="Z19" s="14">
        <f t="shared" si="10"/>
        <v>0</v>
      </c>
      <c r="AA19" s="45"/>
      <c r="AB19" s="13">
        <f t="shared" si="11"/>
        <v>0</v>
      </c>
      <c r="AC19" s="14">
        <f t="shared" si="12"/>
        <v>0</v>
      </c>
      <c r="AD19" s="45"/>
      <c r="AE19" s="13">
        <f t="shared" si="13"/>
        <v>0</v>
      </c>
      <c r="AF19" s="14">
        <f t="shared" si="14"/>
        <v>0</v>
      </c>
      <c r="AG19" s="45"/>
      <c r="AH19" s="13">
        <f t="shared" si="15"/>
        <v>0</v>
      </c>
      <c r="AI19" s="14">
        <f t="shared" si="16"/>
        <v>0</v>
      </c>
      <c r="AJ19" s="50">
        <v>36200</v>
      </c>
      <c r="AK19" s="30">
        <f t="shared" si="17"/>
        <v>36200000</v>
      </c>
      <c r="AL19" s="51">
        <f t="shared" si="18"/>
        <v>108600000</v>
      </c>
      <c r="AM19" s="50"/>
      <c r="AN19" s="30">
        <f t="shared" si="19"/>
        <v>0</v>
      </c>
      <c r="AO19" s="35">
        <f t="shared" si="20"/>
        <v>0</v>
      </c>
      <c r="AP19" s="45">
        <v>25978.37</v>
      </c>
      <c r="AQ19" s="13">
        <f t="shared" si="21"/>
        <v>25978370</v>
      </c>
      <c r="AR19" s="22">
        <f t="shared" si="22"/>
        <v>77935110</v>
      </c>
      <c r="AS19" s="45"/>
      <c r="AT19" s="13">
        <f t="shared" si="23"/>
        <v>0</v>
      </c>
      <c r="AU19" s="14">
        <f t="shared" si="24"/>
        <v>0</v>
      </c>
      <c r="AV19" s="43"/>
      <c r="AW19" s="13">
        <f t="shared" si="25"/>
        <v>0</v>
      </c>
      <c r="AX19" s="14">
        <f t="shared" si="26"/>
        <v>0</v>
      </c>
      <c r="AY19" s="45"/>
      <c r="AZ19" s="13">
        <f t="shared" si="27"/>
        <v>0</v>
      </c>
      <c r="BA19" s="22">
        <f t="shared" si="28"/>
        <v>0</v>
      </c>
      <c r="BB19" s="45"/>
      <c r="BC19" s="13">
        <f t="shared" si="29"/>
        <v>0</v>
      </c>
      <c r="BD19" s="14">
        <f t="shared" si="30"/>
        <v>0</v>
      </c>
      <c r="BE19" s="45"/>
      <c r="BF19" s="13">
        <f t="shared" si="31"/>
        <v>0</v>
      </c>
      <c r="BG19" s="22">
        <f t="shared" si="32"/>
        <v>0</v>
      </c>
      <c r="BH19" s="45"/>
      <c r="BI19" s="13">
        <f t="shared" si="33"/>
        <v>0</v>
      </c>
      <c r="BJ19" s="22">
        <f t="shared" si="34"/>
        <v>0</v>
      </c>
      <c r="BK19" s="45"/>
      <c r="BL19" s="13">
        <f t="shared" si="35"/>
        <v>0</v>
      </c>
      <c r="BM19" s="22">
        <f t="shared" si="36"/>
        <v>0</v>
      </c>
      <c r="BN19" s="45"/>
      <c r="BO19" s="13">
        <f t="shared" si="37"/>
        <v>0</v>
      </c>
      <c r="BP19" s="22">
        <f t="shared" si="38"/>
        <v>0</v>
      </c>
      <c r="BQ19" s="45"/>
      <c r="BR19" s="13">
        <f t="shared" si="39"/>
        <v>0</v>
      </c>
      <c r="BS19" s="22">
        <f t="shared" si="40"/>
        <v>0</v>
      </c>
      <c r="BT19" s="45"/>
      <c r="BU19" s="13">
        <f t="shared" si="41"/>
        <v>0</v>
      </c>
      <c r="BV19" s="22">
        <f t="shared" si="42"/>
        <v>0</v>
      </c>
      <c r="BW19" s="45"/>
      <c r="BX19" s="13">
        <f t="shared" si="45"/>
        <v>0</v>
      </c>
      <c r="BY19" s="14">
        <f t="shared" si="46"/>
        <v>0</v>
      </c>
      <c r="BZ19" s="78"/>
      <c r="CA19" s="78"/>
      <c r="CB19" s="13">
        <f>AVERAGE(AL19,AR19)</f>
        <v>93267555</v>
      </c>
      <c r="CC19" s="95">
        <f>+CB19</f>
        <v>93267555</v>
      </c>
      <c r="CD19" s="95">
        <v>0</v>
      </c>
      <c r="CE19" s="95">
        <f t="shared" si="43"/>
        <v>0</v>
      </c>
      <c r="CF19" s="95">
        <v>0</v>
      </c>
      <c r="CG19" s="95">
        <f t="shared" si="44"/>
        <v>0</v>
      </c>
    </row>
    <row r="20" spans="1:85" x14ac:dyDescent="0.25">
      <c r="A20" s="2">
        <v>21</v>
      </c>
      <c r="B20" s="2" t="s">
        <v>48</v>
      </c>
      <c r="C20" s="2" t="s">
        <v>47</v>
      </c>
      <c r="D20" s="31" t="s">
        <v>97</v>
      </c>
      <c r="E20" s="32">
        <v>500</v>
      </c>
      <c r="F20" s="2" t="s">
        <v>49</v>
      </c>
      <c r="G20" s="2">
        <v>6</v>
      </c>
      <c r="H20" s="37" t="s">
        <v>9</v>
      </c>
      <c r="I20" s="9"/>
      <c r="J20" s="3">
        <f t="shared" si="0"/>
        <v>0</v>
      </c>
      <c r="K20" s="4" t="e">
        <f t="shared" si="1"/>
        <v>#DIV/0!</v>
      </c>
      <c r="L20" s="28"/>
      <c r="M20" s="28">
        <f t="shared" si="2"/>
        <v>0</v>
      </c>
      <c r="N20" s="38">
        <f t="shared" si="48"/>
        <v>0</v>
      </c>
      <c r="O20" s="41"/>
      <c r="P20" s="13">
        <f t="shared" si="47"/>
        <v>0</v>
      </c>
      <c r="Q20" s="13" t="e">
        <f t="shared" si="4"/>
        <v>#DIV/0!</v>
      </c>
      <c r="R20" s="28"/>
      <c r="S20" s="13">
        <f t="shared" si="5"/>
        <v>0</v>
      </c>
      <c r="T20" s="14">
        <f t="shared" si="6"/>
        <v>0</v>
      </c>
      <c r="U20" s="41">
        <v>48957.45</v>
      </c>
      <c r="V20" s="13">
        <f t="shared" si="7"/>
        <v>48957.45</v>
      </c>
      <c r="W20" s="26">
        <f t="shared" si="8"/>
        <v>1</v>
      </c>
      <c r="X20" s="13"/>
      <c r="Y20" s="13">
        <f t="shared" si="9"/>
        <v>0</v>
      </c>
      <c r="Z20" s="14">
        <f t="shared" si="10"/>
        <v>0</v>
      </c>
      <c r="AA20" s="45"/>
      <c r="AB20" s="13">
        <f t="shared" si="11"/>
        <v>0</v>
      </c>
      <c r="AC20" s="14">
        <f t="shared" si="12"/>
        <v>0</v>
      </c>
      <c r="AD20" s="45"/>
      <c r="AE20" s="13">
        <f t="shared" si="13"/>
        <v>0</v>
      </c>
      <c r="AF20" s="14">
        <f t="shared" si="14"/>
        <v>0</v>
      </c>
      <c r="AG20" s="45"/>
      <c r="AH20" s="13">
        <f t="shared" si="15"/>
        <v>0</v>
      </c>
      <c r="AI20" s="14">
        <f t="shared" si="16"/>
        <v>0</v>
      </c>
      <c r="AJ20" s="50">
        <v>36200</v>
      </c>
      <c r="AK20" s="30">
        <f t="shared" si="17"/>
        <v>18100000</v>
      </c>
      <c r="AL20" s="51">
        <f t="shared" si="18"/>
        <v>108600000</v>
      </c>
      <c r="AM20" s="50"/>
      <c r="AN20" s="30">
        <f t="shared" si="19"/>
        <v>0</v>
      </c>
      <c r="AO20" s="35">
        <f t="shared" si="20"/>
        <v>0</v>
      </c>
      <c r="AP20" s="45">
        <v>25978.37</v>
      </c>
      <c r="AQ20" s="13">
        <f t="shared" si="21"/>
        <v>12989185</v>
      </c>
      <c r="AR20" s="22">
        <f t="shared" si="22"/>
        <v>77935110</v>
      </c>
      <c r="AS20" s="45"/>
      <c r="AT20" s="13">
        <f t="shared" si="23"/>
        <v>0</v>
      </c>
      <c r="AU20" s="14">
        <f t="shared" si="24"/>
        <v>0</v>
      </c>
      <c r="AV20" s="43"/>
      <c r="AW20" s="13">
        <f t="shared" si="25"/>
        <v>0</v>
      </c>
      <c r="AX20" s="14">
        <f t="shared" si="26"/>
        <v>0</v>
      </c>
      <c r="AY20" s="45"/>
      <c r="AZ20" s="13">
        <f t="shared" si="27"/>
        <v>0</v>
      </c>
      <c r="BA20" s="22">
        <f t="shared" si="28"/>
        <v>0</v>
      </c>
      <c r="BB20" s="45"/>
      <c r="BC20" s="13">
        <f t="shared" si="29"/>
        <v>0</v>
      </c>
      <c r="BD20" s="14">
        <f t="shared" si="30"/>
        <v>0</v>
      </c>
      <c r="BE20" s="45"/>
      <c r="BF20" s="13">
        <f t="shared" si="31"/>
        <v>0</v>
      </c>
      <c r="BG20" s="22">
        <f t="shared" si="32"/>
        <v>0</v>
      </c>
      <c r="BH20" s="45"/>
      <c r="BI20" s="13">
        <f t="shared" si="33"/>
        <v>0</v>
      </c>
      <c r="BJ20" s="22">
        <f t="shared" si="34"/>
        <v>0</v>
      </c>
      <c r="BK20" s="45"/>
      <c r="BL20" s="13">
        <f t="shared" si="35"/>
        <v>0</v>
      </c>
      <c r="BM20" s="22">
        <f t="shared" si="36"/>
        <v>0</v>
      </c>
      <c r="BN20" s="45"/>
      <c r="BO20" s="13">
        <f t="shared" si="37"/>
        <v>0</v>
      </c>
      <c r="BP20" s="22">
        <f t="shared" si="38"/>
        <v>0</v>
      </c>
      <c r="BQ20" s="45"/>
      <c r="BR20" s="13">
        <f t="shared" si="39"/>
        <v>0</v>
      </c>
      <c r="BS20" s="22">
        <f t="shared" si="40"/>
        <v>0</v>
      </c>
      <c r="BT20" s="45"/>
      <c r="BU20" s="13">
        <f t="shared" si="41"/>
        <v>0</v>
      </c>
      <c r="BV20" s="22">
        <f t="shared" si="42"/>
        <v>0</v>
      </c>
      <c r="BW20" s="45"/>
      <c r="BX20" s="13">
        <f t="shared" si="45"/>
        <v>0</v>
      </c>
      <c r="BY20" s="14">
        <f t="shared" si="46"/>
        <v>0</v>
      </c>
      <c r="BZ20" s="78"/>
      <c r="CA20" s="78"/>
      <c r="CB20" s="13">
        <f>AVERAGE(AL20,AR20)</f>
        <v>93267555</v>
      </c>
      <c r="CC20" s="95">
        <f>+CB20/6*1</f>
        <v>15544592.5</v>
      </c>
      <c r="CD20" s="95">
        <f>+CB20/6*5</f>
        <v>77722962.5</v>
      </c>
      <c r="CE20" s="95">
        <f t="shared" si="43"/>
        <v>80171235.818750009</v>
      </c>
      <c r="CF20" s="95">
        <v>0</v>
      </c>
      <c r="CG20" s="95">
        <f t="shared" si="44"/>
        <v>0</v>
      </c>
    </row>
    <row r="21" spans="1:85" x14ac:dyDescent="0.25">
      <c r="A21" s="2">
        <v>22</v>
      </c>
      <c r="B21" s="2" t="s">
        <v>48</v>
      </c>
      <c r="C21" s="2" t="s">
        <v>47</v>
      </c>
      <c r="D21" s="31" t="s">
        <v>97</v>
      </c>
      <c r="E21" s="32">
        <v>500</v>
      </c>
      <c r="F21" s="2" t="s">
        <v>49</v>
      </c>
      <c r="G21" s="2">
        <v>6</v>
      </c>
      <c r="H21" s="37" t="s">
        <v>9</v>
      </c>
      <c r="I21" s="9"/>
      <c r="J21" s="3">
        <f t="shared" si="0"/>
        <v>0</v>
      </c>
      <c r="K21" s="4" t="e">
        <f t="shared" si="1"/>
        <v>#DIV/0!</v>
      </c>
      <c r="L21" s="28"/>
      <c r="M21" s="28">
        <f t="shared" si="2"/>
        <v>0</v>
      </c>
      <c r="N21" s="38">
        <f t="shared" si="48"/>
        <v>0</v>
      </c>
      <c r="O21" s="41"/>
      <c r="P21" s="13">
        <f t="shared" si="47"/>
        <v>0</v>
      </c>
      <c r="Q21" s="13" t="e">
        <f t="shared" si="4"/>
        <v>#DIV/0!</v>
      </c>
      <c r="R21" s="28"/>
      <c r="S21" s="13">
        <f t="shared" si="5"/>
        <v>0</v>
      </c>
      <c r="T21" s="14">
        <f t="shared" si="6"/>
        <v>0</v>
      </c>
      <c r="U21" s="41">
        <v>48957.45</v>
      </c>
      <c r="V21" s="13">
        <f t="shared" si="7"/>
        <v>48957.45</v>
      </c>
      <c r="W21" s="26">
        <f t="shared" si="8"/>
        <v>1</v>
      </c>
      <c r="X21" s="13"/>
      <c r="Y21" s="13">
        <f t="shared" si="9"/>
        <v>0</v>
      </c>
      <c r="Z21" s="14">
        <f t="shared" si="10"/>
        <v>0</v>
      </c>
      <c r="AA21" s="45"/>
      <c r="AB21" s="13">
        <f t="shared" si="11"/>
        <v>0</v>
      </c>
      <c r="AC21" s="14">
        <f t="shared" si="12"/>
        <v>0</v>
      </c>
      <c r="AD21" s="45"/>
      <c r="AE21" s="13">
        <f t="shared" si="13"/>
        <v>0</v>
      </c>
      <c r="AF21" s="14">
        <f t="shared" si="14"/>
        <v>0</v>
      </c>
      <c r="AG21" s="45"/>
      <c r="AH21" s="13">
        <f t="shared" si="15"/>
        <v>0</v>
      </c>
      <c r="AI21" s="14">
        <f t="shared" si="16"/>
        <v>0</v>
      </c>
      <c r="AJ21" s="50">
        <v>36200</v>
      </c>
      <c r="AK21" s="30">
        <f t="shared" si="17"/>
        <v>18100000</v>
      </c>
      <c r="AL21" s="51">
        <f t="shared" si="18"/>
        <v>108600000</v>
      </c>
      <c r="AM21" s="50"/>
      <c r="AN21" s="30">
        <f t="shared" si="19"/>
        <v>0</v>
      </c>
      <c r="AO21" s="35">
        <f t="shared" si="20"/>
        <v>0</v>
      </c>
      <c r="AP21" s="45">
        <v>25978.37</v>
      </c>
      <c r="AQ21" s="13">
        <f t="shared" si="21"/>
        <v>12989185</v>
      </c>
      <c r="AR21" s="22">
        <f t="shared" si="22"/>
        <v>77935110</v>
      </c>
      <c r="AS21" s="45"/>
      <c r="AT21" s="13">
        <f t="shared" si="23"/>
        <v>0</v>
      </c>
      <c r="AU21" s="14">
        <f t="shared" si="24"/>
        <v>0</v>
      </c>
      <c r="AV21" s="43"/>
      <c r="AW21" s="13">
        <f t="shared" si="25"/>
        <v>0</v>
      </c>
      <c r="AX21" s="14">
        <f t="shared" si="26"/>
        <v>0</v>
      </c>
      <c r="AY21" s="45"/>
      <c r="AZ21" s="13">
        <f t="shared" si="27"/>
        <v>0</v>
      </c>
      <c r="BA21" s="22">
        <f t="shared" si="28"/>
        <v>0</v>
      </c>
      <c r="BB21" s="45"/>
      <c r="BC21" s="13">
        <f t="shared" si="29"/>
        <v>0</v>
      </c>
      <c r="BD21" s="14">
        <f t="shared" si="30"/>
        <v>0</v>
      </c>
      <c r="BE21" s="45"/>
      <c r="BF21" s="13">
        <f t="shared" si="31"/>
        <v>0</v>
      </c>
      <c r="BG21" s="22">
        <f t="shared" si="32"/>
        <v>0</v>
      </c>
      <c r="BH21" s="45"/>
      <c r="BI21" s="13">
        <f t="shared" si="33"/>
        <v>0</v>
      </c>
      <c r="BJ21" s="22">
        <f t="shared" si="34"/>
        <v>0</v>
      </c>
      <c r="BK21" s="45"/>
      <c r="BL21" s="13">
        <f t="shared" si="35"/>
        <v>0</v>
      </c>
      <c r="BM21" s="22">
        <f t="shared" si="36"/>
        <v>0</v>
      </c>
      <c r="BN21" s="45"/>
      <c r="BO21" s="13">
        <f t="shared" si="37"/>
        <v>0</v>
      </c>
      <c r="BP21" s="22">
        <f t="shared" si="38"/>
        <v>0</v>
      </c>
      <c r="BQ21" s="45"/>
      <c r="BR21" s="13">
        <f t="shared" si="39"/>
        <v>0</v>
      </c>
      <c r="BS21" s="22">
        <f t="shared" si="40"/>
        <v>0</v>
      </c>
      <c r="BT21" s="45"/>
      <c r="BU21" s="13">
        <f t="shared" si="41"/>
        <v>0</v>
      </c>
      <c r="BV21" s="22">
        <f t="shared" si="42"/>
        <v>0</v>
      </c>
      <c r="BW21" s="45"/>
      <c r="BX21" s="13">
        <f t="shared" si="45"/>
        <v>0</v>
      </c>
      <c r="BY21" s="14">
        <f t="shared" si="46"/>
        <v>0</v>
      </c>
      <c r="BZ21" s="78"/>
      <c r="CA21" s="78"/>
      <c r="CB21" s="13">
        <f>AVERAGE(AL21,AR21)</f>
        <v>93267555</v>
      </c>
      <c r="CC21" s="95"/>
      <c r="CD21" s="95">
        <v>93267555</v>
      </c>
      <c r="CE21" s="95">
        <f t="shared" si="43"/>
        <v>96205482.982500002</v>
      </c>
      <c r="CF21" s="95">
        <v>0</v>
      </c>
      <c r="CG21" s="95">
        <f t="shared" si="44"/>
        <v>0</v>
      </c>
    </row>
    <row r="22" spans="1:85" x14ac:dyDescent="0.25">
      <c r="A22" s="2">
        <v>23</v>
      </c>
      <c r="B22" s="2" t="s">
        <v>48</v>
      </c>
      <c r="C22" s="2" t="s">
        <v>47</v>
      </c>
      <c r="D22" s="31" t="s">
        <v>97</v>
      </c>
      <c r="E22" s="32">
        <v>500</v>
      </c>
      <c r="F22" s="2" t="s">
        <v>49</v>
      </c>
      <c r="G22" s="2">
        <v>13</v>
      </c>
      <c r="H22" s="37" t="s">
        <v>9</v>
      </c>
      <c r="I22" s="9"/>
      <c r="J22" s="3">
        <f t="shared" si="0"/>
        <v>0</v>
      </c>
      <c r="K22" s="4" t="e">
        <f t="shared" si="1"/>
        <v>#DIV/0!</v>
      </c>
      <c r="L22" s="28"/>
      <c r="M22" s="28">
        <f t="shared" si="2"/>
        <v>0</v>
      </c>
      <c r="N22" s="38">
        <f t="shared" si="48"/>
        <v>0</v>
      </c>
      <c r="O22" s="41"/>
      <c r="P22" s="13">
        <f t="shared" si="47"/>
        <v>0</v>
      </c>
      <c r="Q22" s="13" t="e">
        <f t="shared" si="4"/>
        <v>#DIV/0!</v>
      </c>
      <c r="R22" s="28"/>
      <c r="S22" s="13">
        <f t="shared" si="5"/>
        <v>0</v>
      </c>
      <c r="T22" s="14">
        <f t="shared" si="6"/>
        <v>0</v>
      </c>
      <c r="U22" s="41">
        <v>48957.45</v>
      </c>
      <c r="V22" s="13">
        <f t="shared" si="7"/>
        <v>48957.45</v>
      </c>
      <c r="W22" s="26">
        <f t="shared" si="8"/>
        <v>1</v>
      </c>
      <c r="X22" s="13"/>
      <c r="Y22" s="13">
        <f t="shared" si="9"/>
        <v>0</v>
      </c>
      <c r="Z22" s="14">
        <f t="shared" si="10"/>
        <v>0</v>
      </c>
      <c r="AA22" s="45"/>
      <c r="AB22" s="13">
        <f t="shared" si="11"/>
        <v>0</v>
      </c>
      <c r="AC22" s="14">
        <f t="shared" si="12"/>
        <v>0</v>
      </c>
      <c r="AD22" s="45"/>
      <c r="AE22" s="13">
        <f t="shared" si="13"/>
        <v>0</v>
      </c>
      <c r="AF22" s="14">
        <f t="shared" si="14"/>
        <v>0</v>
      </c>
      <c r="AG22" s="45"/>
      <c r="AH22" s="13">
        <f t="shared" si="15"/>
        <v>0</v>
      </c>
      <c r="AI22" s="14">
        <f t="shared" si="16"/>
        <v>0</v>
      </c>
      <c r="AJ22" s="50">
        <v>36200</v>
      </c>
      <c r="AK22" s="30">
        <f t="shared" si="17"/>
        <v>18100000</v>
      </c>
      <c r="AL22" s="51">
        <f t="shared" si="18"/>
        <v>235300000</v>
      </c>
      <c r="AM22" s="50"/>
      <c r="AN22" s="30">
        <f t="shared" si="19"/>
        <v>0</v>
      </c>
      <c r="AO22" s="35">
        <f t="shared" si="20"/>
        <v>0</v>
      </c>
      <c r="AP22" s="45">
        <v>25978.37</v>
      </c>
      <c r="AQ22" s="13">
        <f t="shared" si="21"/>
        <v>12989185</v>
      </c>
      <c r="AR22" s="22">
        <f t="shared" si="22"/>
        <v>168859405</v>
      </c>
      <c r="AS22" s="45"/>
      <c r="AT22" s="13">
        <f t="shared" si="23"/>
        <v>0</v>
      </c>
      <c r="AU22" s="14">
        <f t="shared" si="24"/>
        <v>0</v>
      </c>
      <c r="AV22" s="43"/>
      <c r="AW22" s="13">
        <f t="shared" si="25"/>
        <v>0</v>
      </c>
      <c r="AX22" s="14">
        <f t="shared" si="26"/>
        <v>0</v>
      </c>
      <c r="AY22" s="45"/>
      <c r="AZ22" s="13">
        <f t="shared" si="27"/>
        <v>0</v>
      </c>
      <c r="BA22" s="22">
        <f t="shared" si="28"/>
        <v>0</v>
      </c>
      <c r="BB22" s="45"/>
      <c r="BC22" s="13">
        <f t="shared" si="29"/>
        <v>0</v>
      </c>
      <c r="BD22" s="14">
        <f t="shared" si="30"/>
        <v>0</v>
      </c>
      <c r="BE22" s="45"/>
      <c r="BF22" s="13">
        <f t="shared" si="31"/>
        <v>0</v>
      </c>
      <c r="BG22" s="22">
        <f t="shared" si="32"/>
        <v>0</v>
      </c>
      <c r="BH22" s="45"/>
      <c r="BI22" s="13">
        <f t="shared" si="33"/>
        <v>0</v>
      </c>
      <c r="BJ22" s="22">
        <f t="shared" si="34"/>
        <v>0</v>
      </c>
      <c r="BK22" s="45"/>
      <c r="BL22" s="13">
        <f t="shared" si="35"/>
        <v>0</v>
      </c>
      <c r="BM22" s="22">
        <f t="shared" si="36"/>
        <v>0</v>
      </c>
      <c r="BN22" s="45"/>
      <c r="BO22" s="13">
        <f t="shared" si="37"/>
        <v>0</v>
      </c>
      <c r="BP22" s="22">
        <f t="shared" si="38"/>
        <v>0</v>
      </c>
      <c r="BQ22" s="45"/>
      <c r="BR22" s="13">
        <f t="shared" si="39"/>
        <v>0</v>
      </c>
      <c r="BS22" s="22">
        <f t="shared" si="40"/>
        <v>0</v>
      </c>
      <c r="BT22" s="45"/>
      <c r="BU22" s="13">
        <f t="shared" si="41"/>
        <v>0</v>
      </c>
      <c r="BV22" s="22">
        <f t="shared" si="42"/>
        <v>0</v>
      </c>
      <c r="BW22" s="45"/>
      <c r="BX22" s="13">
        <f t="shared" si="45"/>
        <v>0</v>
      </c>
      <c r="BY22" s="14">
        <f t="shared" si="46"/>
        <v>0</v>
      </c>
      <c r="BZ22" s="78"/>
      <c r="CA22" s="78"/>
      <c r="CB22" s="13">
        <f>AVERAGE(AL22,AR22)</f>
        <v>202079702.5</v>
      </c>
      <c r="CC22" s="95">
        <v>0</v>
      </c>
      <c r="CD22" s="95">
        <f>+CB22/13*1</f>
        <v>15544592.5</v>
      </c>
      <c r="CE22" s="95">
        <f t="shared" si="43"/>
        <v>16034247.163750002</v>
      </c>
      <c r="CF22" s="95">
        <f>+CB22/13*12</f>
        <v>186535110</v>
      </c>
      <c r="CG22" s="95">
        <f t="shared" si="44"/>
        <v>198183294.94395003</v>
      </c>
    </row>
    <row r="23" spans="1:85" x14ac:dyDescent="0.25">
      <c r="A23" s="2">
        <v>24</v>
      </c>
      <c r="B23" s="2" t="s">
        <v>50</v>
      </c>
      <c r="C23" s="2" t="s">
        <v>47</v>
      </c>
      <c r="D23" s="31" t="s">
        <v>97</v>
      </c>
      <c r="E23" s="32">
        <v>1</v>
      </c>
      <c r="F23" s="2" t="s">
        <v>51</v>
      </c>
      <c r="G23" s="2">
        <v>28</v>
      </c>
      <c r="H23" s="37" t="s">
        <v>9</v>
      </c>
      <c r="I23" s="9"/>
      <c r="J23" s="3">
        <f t="shared" si="0"/>
        <v>0</v>
      </c>
      <c r="K23" s="4" t="e">
        <f t="shared" si="1"/>
        <v>#DIV/0!</v>
      </c>
      <c r="L23" s="28"/>
      <c r="M23" s="28">
        <f t="shared" si="2"/>
        <v>0</v>
      </c>
      <c r="N23" s="38">
        <f t="shared" si="48"/>
        <v>0</v>
      </c>
      <c r="O23" s="41"/>
      <c r="P23" s="13">
        <f t="shared" si="47"/>
        <v>0</v>
      </c>
      <c r="Q23" s="13" t="e">
        <f t="shared" si="4"/>
        <v>#DIV/0!</v>
      </c>
      <c r="R23" s="28"/>
      <c r="S23" s="13">
        <f t="shared" si="5"/>
        <v>0</v>
      </c>
      <c r="T23" s="14">
        <f t="shared" si="6"/>
        <v>0</v>
      </c>
      <c r="U23" s="41">
        <v>19763457.899999999</v>
      </c>
      <c r="V23" s="13">
        <f t="shared" si="7"/>
        <v>19763457.899999999</v>
      </c>
      <c r="W23" s="26">
        <f t="shared" si="8"/>
        <v>1</v>
      </c>
      <c r="X23" s="13"/>
      <c r="Y23" s="13">
        <f t="shared" si="9"/>
        <v>0</v>
      </c>
      <c r="Z23" s="14">
        <f t="shared" si="10"/>
        <v>0</v>
      </c>
      <c r="AA23" s="45"/>
      <c r="AB23" s="13">
        <f t="shared" si="11"/>
        <v>0</v>
      </c>
      <c r="AC23" s="14">
        <f t="shared" si="12"/>
        <v>0</v>
      </c>
      <c r="AD23" s="45"/>
      <c r="AE23" s="13">
        <f t="shared" si="13"/>
        <v>0</v>
      </c>
      <c r="AF23" s="14">
        <f t="shared" si="14"/>
        <v>0</v>
      </c>
      <c r="AG23" s="45">
        <v>7532527</v>
      </c>
      <c r="AH23" s="13">
        <f t="shared" si="15"/>
        <v>7532527</v>
      </c>
      <c r="AI23" s="14">
        <f t="shared" si="16"/>
        <v>210910756</v>
      </c>
      <c r="AJ23" s="50"/>
      <c r="AK23" s="30">
        <f t="shared" si="17"/>
        <v>0</v>
      </c>
      <c r="AL23" s="51">
        <f t="shared" si="18"/>
        <v>0</v>
      </c>
      <c r="AM23" s="50"/>
      <c r="AN23" s="30">
        <f t="shared" si="19"/>
        <v>0</v>
      </c>
      <c r="AO23" s="35">
        <f t="shared" si="20"/>
        <v>0</v>
      </c>
      <c r="AP23" s="88"/>
      <c r="AQ23" s="13">
        <f t="shared" si="21"/>
        <v>0</v>
      </c>
      <c r="AR23" s="22">
        <f t="shared" si="22"/>
        <v>0</v>
      </c>
      <c r="AS23" s="88"/>
      <c r="AT23" s="13">
        <f t="shared" si="23"/>
        <v>0</v>
      </c>
      <c r="AU23" s="14">
        <f t="shared" si="24"/>
        <v>0</v>
      </c>
      <c r="AV23" s="90"/>
      <c r="AW23" s="13">
        <f t="shared" si="25"/>
        <v>0</v>
      </c>
      <c r="AX23" s="14">
        <f t="shared" si="26"/>
        <v>0</v>
      </c>
      <c r="AY23" s="88"/>
      <c r="AZ23" s="13">
        <f t="shared" si="27"/>
        <v>0</v>
      </c>
      <c r="BA23" s="22">
        <f t="shared" si="28"/>
        <v>0</v>
      </c>
      <c r="BB23" s="88"/>
      <c r="BC23" s="13">
        <f t="shared" si="29"/>
        <v>0</v>
      </c>
      <c r="BD23" s="14">
        <f t="shared" si="30"/>
        <v>0</v>
      </c>
      <c r="BE23" s="88"/>
      <c r="BF23" s="13">
        <f t="shared" si="31"/>
        <v>0</v>
      </c>
      <c r="BG23" s="22">
        <f t="shared" si="32"/>
        <v>0</v>
      </c>
      <c r="BH23" s="88"/>
      <c r="BI23" s="13">
        <f t="shared" si="33"/>
        <v>0</v>
      </c>
      <c r="BJ23" s="22">
        <f t="shared" si="34"/>
        <v>0</v>
      </c>
      <c r="BK23" s="88"/>
      <c r="BL23" s="13">
        <f t="shared" si="35"/>
        <v>0</v>
      </c>
      <c r="BM23" s="22">
        <f t="shared" si="36"/>
        <v>0</v>
      </c>
      <c r="BN23" s="88"/>
      <c r="BO23" s="13">
        <f t="shared" si="37"/>
        <v>0</v>
      </c>
      <c r="BP23" s="22">
        <f t="shared" si="38"/>
        <v>0</v>
      </c>
      <c r="BQ23" s="88"/>
      <c r="BR23" s="13">
        <f t="shared" si="39"/>
        <v>0</v>
      </c>
      <c r="BS23" s="22">
        <f t="shared" si="40"/>
        <v>0</v>
      </c>
      <c r="BT23" s="45">
        <v>10190225.842041742</v>
      </c>
      <c r="BU23" s="13">
        <f t="shared" si="41"/>
        <v>10190225.842041742</v>
      </c>
      <c r="BV23" s="22">
        <f t="shared" si="42"/>
        <v>285326323.57716876</v>
      </c>
      <c r="BW23" s="45"/>
      <c r="BX23" s="13">
        <f t="shared" si="45"/>
        <v>0</v>
      </c>
      <c r="BY23" s="14">
        <f t="shared" si="46"/>
        <v>0</v>
      </c>
      <c r="BZ23" s="78"/>
      <c r="CA23" s="78"/>
      <c r="CB23" s="13">
        <f>AVERAGE(AI23,BV23)</f>
        <v>248118539.78858438</v>
      </c>
      <c r="CC23" s="95">
        <f t="shared" ref="CC23:CC28" si="49">+CB23/28*4</f>
        <v>35445505.684083484</v>
      </c>
      <c r="CD23" s="95"/>
      <c r="CE23" s="95">
        <f t="shared" si="43"/>
        <v>0</v>
      </c>
      <c r="CF23" s="95"/>
      <c r="CG23" s="95">
        <f t="shared" si="44"/>
        <v>0</v>
      </c>
    </row>
    <row r="24" spans="1:85" x14ac:dyDescent="0.25">
      <c r="A24" s="2">
        <v>25</v>
      </c>
      <c r="B24" s="113" t="s">
        <v>52</v>
      </c>
      <c r="C24" s="2" t="s">
        <v>47</v>
      </c>
      <c r="D24" s="31" t="s">
        <v>98</v>
      </c>
      <c r="E24" s="32">
        <v>1</v>
      </c>
      <c r="F24" s="2" t="s">
        <v>9</v>
      </c>
      <c r="G24" s="2">
        <v>28</v>
      </c>
      <c r="H24" s="37" t="s">
        <v>9</v>
      </c>
      <c r="I24" s="9"/>
      <c r="J24" s="3">
        <f t="shared" si="0"/>
        <v>0</v>
      </c>
      <c r="K24" s="4" t="e">
        <f t="shared" si="1"/>
        <v>#DIV/0!</v>
      </c>
      <c r="L24" s="28"/>
      <c r="M24" s="28">
        <f t="shared" si="2"/>
        <v>0</v>
      </c>
      <c r="N24" s="38">
        <f t="shared" si="48"/>
        <v>0</v>
      </c>
      <c r="O24" s="41">
        <v>8714535</v>
      </c>
      <c r="P24" s="13">
        <f t="shared" si="47"/>
        <v>3790767.41</v>
      </c>
      <c r="Q24" s="13">
        <f t="shared" si="4"/>
        <v>0.43499365255862765</v>
      </c>
      <c r="R24" s="28">
        <v>4923767.59</v>
      </c>
      <c r="S24" s="13">
        <f t="shared" si="5"/>
        <v>4923767.59</v>
      </c>
      <c r="T24" s="14">
        <f t="shared" si="6"/>
        <v>137865492.51999998</v>
      </c>
      <c r="U24" s="41">
        <v>6523985.9100000001</v>
      </c>
      <c r="V24" s="13">
        <f t="shared" si="7"/>
        <v>1736055.9100000001</v>
      </c>
      <c r="W24" s="26">
        <f t="shared" si="8"/>
        <v>0.266103565205278</v>
      </c>
      <c r="X24" s="13">
        <v>4787930</v>
      </c>
      <c r="Y24" s="13">
        <f t="shared" si="9"/>
        <v>4787930</v>
      </c>
      <c r="Z24" s="14">
        <f t="shared" si="10"/>
        <v>134062040</v>
      </c>
      <c r="AA24" s="45"/>
      <c r="AB24" s="13">
        <f t="shared" si="11"/>
        <v>0</v>
      </c>
      <c r="AC24" s="14">
        <f t="shared" si="12"/>
        <v>0</v>
      </c>
      <c r="AD24" s="45"/>
      <c r="AE24" s="13">
        <f t="shared" si="13"/>
        <v>0</v>
      </c>
      <c r="AF24" s="14">
        <f t="shared" si="14"/>
        <v>0</v>
      </c>
      <c r="AG24" s="45">
        <v>5039323</v>
      </c>
      <c r="AH24" s="13">
        <f t="shared" si="15"/>
        <v>5039323</v>
      </c>
      <c r="AI24" s="14">
        <f t="shared" si="16"/>
        <v>141101044</v>
      </c>
      <c r="AJ24" s="50"/>
      <c r="AK24" s="30">
        <f t="shared" si="17"/>
        <v>0</v>
      </c>
      <c r="AL24" s="51">
        <f t="shared" si="18"/>
        <v>0</v>
      </c>
      <c r="AM24" s="50"/>
      <c r="AN24" s="30">
        <f t="shared" si="19"/>
        <v>0</v>
      </c>
      <c r="AO24" s="35">
        <f t="shared" si="20"/>
        <v>0</v>
      </c>
      <c r="AP24" s="45"/>
      <c r="AQ24" s="13">
        <f t="shared" si="21"/>
        <v>0</v>
      </c>
      <c r="AR24" s="22">
        <f t="shared" si="22"/>
        <v>0</v>
      </c>
      <c r="AS24" s="45"/>
      <c r="AT24" s="13">
        <f t="shared" si="23"/>
        <v>0</v>
      </c>
      <c r="AU24" s="14">
        <f t="shared" si="24"/>
        <v>0</v>
      </c>
      <c r="AV24" s="43"/>
      <c r="AW24" s="13">
        <f t="shared" si="25"/>
        <v>0</v>
      </c>
      <c r="AX24" s="14">
        <f t="shared" si="26"/>
        <v>0</v>
      </c>
      <c r="AY24" s="45"/>
      <c r="AZ24" s="13">
        <f t="shared" si="27"/>
        <v>0</v>
      </c>
      <c r="BA24" s="22">
        <f t="shared" si="28"/>
        <v>0</v>
      </c>
      <c r="BB24" s="45"/>
      <c r="BC24" s="13">
        <f t="shared" si="29"/>
        <v>0</v>
      </c>
      <c r="BD24" s="14">
        <f t="shared" si="30"/>
        <v>0</v>
      </c>
      <c r="BE24" s="45"/>
      <c r="BF24" s="13">
        <f t="shared" si="31"/>
        <v>0</v>
      </c>
      <c r="BG24" s="22">
        <f t="shared" si="32"/>
        <v>0</v>
      </c>
      <c r="BH24" s="45"/>
      <c r="BI24" s="13">
        <f t="shared" si="33"/>
        <v>0</v>
      </c>
      <c r="BJ24" s="22">
        <f t="shared" si="34"/>
        <v>0</v>
      </c>
      <c r="BK24" s="45"/>
      <c r="BL24" s="13">
        <f t="shared" si="35"/>
        <v>0</v>
      </c>
      <c r="BM24" s="22">
        <f t="shared" si="36"/>
        <v>0</v>
      </c>
      <c r="BN24" s="45"/>
      <c r="BO24" s="13">
        <f t="shared" si="37"/>
        <v>0</v>
      </c>
      <c r="BP24" s="22">
        <f t="shared" si="38"/>
        <v>0</v>
      </c>
      <c r="BQ24" s="45"/>
      <c r="BR24" s="13">
        <f t="shared" si="39"/>
        <v>0</v>
      </c>
      <c r="BS24" s="22">
        <f t="shared" si="40"/>
        <v>0</v>
      </c>
      <c r="BT24" s="45"/>
      <c r="BU24" s="13">
        <f t="shared" si="41"/>
        <v>0</v>
      </c>
      <c r="BV24" s="22">
        <f t="shared" si="42"/>
        <v>0</v>
      </c>
      <c r="BW24" s="45"/>
      <c r="BX24" s="13">
        <f t="shared" si="45"/>
        <v>0</v>
      </c>
      <c r="BY24" s="14">
        <f t="shared" si="46"/>
        <v>0</v>
      </c>
      <c r="BZ24" s="78"/>
      <c r="CA24" s="78"/>
      <c r="CB24" s="13">
        <f>AVERAGE(T24,Z24,AI24)</f>
        <v>137676192.17333332</v>
      </c>
      <c r="CC24" s="95">
        <f t="shared" si="49"/>
        <v>19668027.453333329</v>
      </c>
      <c r="CD24" s="95">
        <f>+CB24/28*12</f>
        <v>59004082.359999985</v>
      </c>
      <c r="CE24" s="95">
        <f t="shared" si="43"/>
        <v>60862710.954339989</v>
      </c>
      <c r="CF24" s="95">
        <f>+CB24/28*12</f>
        <v>59004082.359999985</v>
      </c>
      <c r="CG24" s="95">
        <f t="shared" si="44"/>
        <v>62688592.28297019</v>
      </c>
    </row>
    <row r="25" spans="1:85" x14ac:dyDescent="0.25">
      <c r="A25" s="2">
        <v>26</v>
      </c>
      <c r="B25" s="2" t="s">
        <v>53</v>
      </c>
      <c r="C25" s="2" t="s">
        <v>47</v>
      </c>
      <c r="D25" s="31" t="s">
        <v>99</v>
      </c>
      <c r="E25" s="32">
        <v>1</v>
      </c>
      <c r="F25" s="2" t="s">
        <v>9</v>
      </c>
      <c r="G25" s="2">
        <v>28</v>
      </c>
      <c r="H25" s="37" t="s">
        <v>9</v>
      </c>
      <c r="I25" s="9"/>
      <c r="J25" s="3">
        <f t="shared" si="0"/>
        <v>0</v>
      </c>
      <c r="K25" s="4" t="e">
        <f t="shared" si="1"/>
        <v>#DIV/0!</v>
      </c>
      <c r="L25" s="28"/>
      <c r="M25" s="28">
        <f t="shared" si="2"/>
        <v>0</v>
      </c>
      <c r="N25" s="38">
        <f t="shared" si="48"/>
        <v>0</v>
      </c>
      <c r="O25" s="41"/>
      <c r="P25" s="13">
        <f t="shared" si="47"/>
        <v>0</v>
      </c>
      <c r="Q25" s="13" t="e">
        <f t="shared" si="4"/>
        <v>#DIV/0!</v>
      </c>
      <c r="R25" s="28"/>
      <c r="S25" s="13">
        <f t="shared" si="5"/>
        <v>0</v>
      </c>
      <c r="T25" s="14">
        <f t="shared" si="6"/>
        <v>0</v>
      </c>
      <c r="U25" s="41">
        <v>8765037</v>
      </c>
      <c r="V25" s="13">
        <f t="shared" si="7"/>
        <v>8765037</v>
      </c>
      <c r="W25" s="26">
        <f t="shared" si="8"/>
        <v>1</v>
      </c>
      <c r="X25" s="13"/>
      <c r="Y25" s="13">
        <f t="shared" si="9"/>
        <v>0</v>
      </c>
      <c r="Z25" s="14">
        <f t="shared" si="10"/>
        <v>0</v>
      </c>
      <c r="AA25" s="45"/>
      <c r="AB25" s="13">
        <f t="shared" si="11"/>
        <v>0</v>
      </c>
      <c r="AC25" s="14">
        <f t="shared" si="12"/>
        <v>0</v>
      </c>
      <c r="AD25" s="45"/>
      <c r="AE25" s="13">
        <f t="shared" si="13"/>
        <v>0</v>
      </c>
      <c r="AF25" s="14">
        <f t="shared" si="14"/>
        <v>0</v>
      </c>
      <c r="AG25" s="45">
        <v>7532527</v>
      </c>
      <c r="AH25" s="13">
        <f t="shared" si="15"/>
        <v>7532527</v>
      </c>
      <c r="AI25" s="14">
        <f t="shared" si="16"/>
        <v>210910756</v>
      </c>
      <c r="AJ25" s="50">
        <v>7307600</v>
      </c>
      <c r="AK25" s="30">
        <f t="shared" si="17"/>
        <v>7307600</v>
      </c>
      <c r="AL25" s="51">
        <f t="shared" si="18"/>
        <v>204612800</v>
      </c>
      <c r="AM25" s="50"/>
      <c r="AN25" s="30">
        <f t="shared" si="19"/>
        <v>0</v>
      </c>
      <c r="AO25" s="35">
        <f t="shared" si="20"/>
        <v>0</v>
      </c>
      <c r="AP25" s="45"/>
      <c r="AQ25" s="13">
        <f t="shared" si="21"/>
        <v>0</v>
      </c>
      <c r="AR25" s="22">
        <f t="shared" si="22"/>
        <v>0</v>
      </c>
      <c r="AS25" s="45"/>
      <c r="AT25" s="13">
        <f t="shared" si="23"/>
        <v>0</v>
      </c>
      <c r="AU25" s="14">
        <f t="shared" si="24"/>
        <v>0</v>
      </c>
      <c r="AV25" s="43"/>
      <c r="AW25" s="13">
        <f t="shared" si="25"/>
        <v>0</v>
      </c>
      <c r="AX25" s="14">
        <f t="shared" si="26"/>
        <v>0</v>
      </c>
      <c r="AY25" s="45"/>
      <c r="AZ25" s="13">
        <f t="shared" si="27"/>
        <v>0</v>
      </c>
      <c r="BA25" s="22">
        <f t="shared" si="28"/>
        <v>0</v>
      </c>
      <c r="BB25" s="45"/>
      <c r="BC25" s="13">
        <f t="shared" si="29"/>
        <v>0</v>
      </c>
      <c r="BD25" s="14">
        <f t="shared" si="30"/>
        <v>0</v>
      </c>
      <c r="BE25" s="45"/>
      <c r="BF25" s="13">
        <f t="shared" si="31"/>
        <v>0</v>
      </c>
      <c r="BG25" s="22">
        <f t="shared" si="32"/>
        <v>0</v>
      </c>
      <c r="BH25" s="45"/>
      <c r="BI25" s="13">
        <f t="shared" si="33"/>
        <v>0</v>
      </c>
      <c r="BJ25" s="22">
        <f t="shared" si="34"/>
        <v>0</v>
      </c>
      <c r="BK25" s="45"/>
      <c r="BL25" s="13">
        <f t="shared" si="35"/>
        <v>0</v>
      </c>
      <c r="BM25" s="22">
        <f t="shared" si="36"/>
        <v>0</v>
      </c>
      <c r="BN25" s="45"/>
      <c r="BO25" s="13">
        <f t="shared" si="37"/>
        <v>0</v>
      </c>
      <c r="BP25" s="22">
        <f t="shared" si="38"/>
        <v>0</v>
      </c>
      <c r="BQ25" s="45"/>
      <c r="BR25" s="13">
        <f t="shared" si="39"/>
        <v>0</v>
      </c>
      <c r="BS25" s="22">
        <f t="shared" si="40"/>
        <v>0</v>
      </c>
      <c r="BT25" s="45"/>
      <c r="BU25" s="13">
        <f t="shared" si="41"/>
        <v>0</v>
      </c>
      <c r="BV25" s="22">
        <f t="shared" si="42"/>
        <v>0</v>
      </c>
      <c r="BW25" s="45"/>
      <c r="BX25" s="13">
        <f t="shared" si="45"/>
        <v>0</v>
      </c>
      <c r="BY25" s="14">
        <f t="shared" si="46"/>
        <v>0</v>
      </c>
      <c r="BZ25" s="78"/>
      <c r="CA25" s="78"/>
      <c r="CB25" s="13">
        <f>AVERAGE(AL25,AI25)</f>
        <v>207761778</v>
      </c>
      <c r="CC25" s="95">
        <f t="shared" si="49"/>
        <v>29680254</v>
      </c>
      <c r="CD25" s="95">
        <f>+CB25/28*12</f>
        <v>89040762</v>
      </c>
      <c r="CE25" s="95">
        <f t="shared" si="43"/>
        <v>91845546.003000006</v>
      </c>
      <c r="CF25" s="95">
        <f>+CB25/28*12</f>
        <v>89040762</v>
      </c>
      <c r="CG25" s="95">
        <f t="shared" si="44"/>
        <v>94600912.383090004</v>
      </c>
    </row>
    <row r="26" spans="1:85" ht="30" x14ac:dyDescent="0.25">
      <c r="A26" s="2">
        <v>27</v>
      </c>
      <c r="B26" s="113" t="s">
        <v>54</v>
      </c>
      <c r="C26" s="2" t="s">
        <v>55</v>
      </c>
      <c r="D26" s="31" t="s">
        <v>98</v>
      </c>
      <c r="E26" s="32">
        <v>2</v>
      </c>
      <c r="F26" s="2" t="s">
        <v>9</v>
      </c>
      <c r="G26" s="2">
        <v>28</v>
      </c>
      <c r="H26" s="37" t="s">
        <v>9</v>
      </c>
      <c r="I26" s="9"/>
      <c r="J26" s="3">
        <f t="shared" si="0"/>
        <v>0</v>
      </c>
      <c r="K26" s="4" t="e">
        <f t="shared" si="1"/>
        <v>#DIV/0!</v>
      </c>
      <c r="L26" s="28"/>
      <c r="M26" s="28">
        <f t="shared" si="2"/>
        <v>0</v>
      </c>
      <c r="N26" s="38">
        <f t="shared" si="48"/>
        <v>0</v>
      </c>
      <c r="O26" s="41">
        <v>6317693.3899999997</v>
      </c>
      <c r="P26" s="13">
        <f t="shared" si="47"/>
        <v>1672782.8399999999</v>
      </c>
      <c r="Q26" s="13">
        <f t="shared" si="4"/>
        <v>0.26477746492854093</v>
      </c>
      <c r="R26" s="28">
        <v>4644910.55</v>
      </c>
      <c r="S26" s="13">
        <f t="shared" si="5"/>
        <v>9289821.0999999996</v>
      </c>
      <c r="T26" s="14">
        <f t="shared" si="6"/>
        <v>260114990.79999998</v>
      </c>
      <c r="U26" s="41">
        <v>6124855.1299999999</v>
      </c>
      <c r="V26" s="13">
        <f t="shared" si="7"/>
        <v>1336925.1299999999</v>
      </c>
      <c r="W26" s="26">
        <f t="shared" si="8"/>
        <v>0.21827865339241093</v>
      </c>
      <c r="X26" s="13">
        <v>4787930</v>
      </c>
      <c r="Y26" s="13">
        <f t="shared" si="9"/>
        <v>9575860</v>
      </c>
      <c r="Z26" s="14">
        <f t="shared" si="10"/>
        <v>268124080</v>
      </c>
      <c r="AA26" s="45"/>
      <c r="AB26" s="13">
        <f t="shared" si="11"/>
        <v>0</v>
      </c>
      <c r="AC26" s="14">
        <f t="shared" si="12"/>
        <v>0</v>
      </c>
      <c r="AD26" s="45">
        <v>4300000</v>
      </c>
      <c r="AE26" s="13">
        <f t="shared" si="13"/>
        <v>8600000</v>
      </c>
      <c r="AF26" s="14">
        <f t="shared" si="14"/>
        <v>240800000</v>
      </c>
      <c r="AG26" s="45"/>
      <c r="AH26" s="13">
        <f t="shared" si="15"/>
        <v>0</v>
      </c>
      <c r="AI26" s="14">
        <f t="shared" si="16"/>
        <v>0</v>
      </c>
      <c r="AJ26" s="50"/>
      <c r="AK26" s="30">
        <f t="shared" si="17"/>
        <v>0</v>
      </c>
      <c r="AL26" s="51">
        <f t="shared" si="18"/>
        <v>0</v>
      </c>
      <c r="AM26" s="50"/>
      <c r="AN26" s="30">
        <f t="shared" si="19"/>
        <v>0</v>
      </c>
      <c r="AO26" s="35">
        <f t="shared" si="20"/>
        <v>0</v>
      </c>
      <c r="AP26" s="45"/>
      <c r="AQ26" s="13">
        <f t="shared" si="21"/>
        <v>0</v>
      </c>
      <c r="AR26" s="22">
        <f t="shared" si="22"/>
        <v>0</v>
      </c>
      <c r="AS26" s="45"/>
      <c r="AT26" s="13">
        <f t="shared" si="23"/>
        <v>0</v>
      </c>
      <c r="AU26" s="14">
        <f t="shared" si="24"/>
        <v>0</v>
      </c>
      <c r="AV26" s="43"/>
      <c r="AW26" s="13">
        <f t="shared" si="25"/>
        <v>0</v>
      </c>
      <c r="AX26" s="14">
        <f t="shared" si="26"/>
        <v>0</v>
      </c>
      <c r="AY26" s="45"/>
      <c r="AZ26" s="13">
        <f t="shared" si="27"/>
        <v>0</v>
      </c>
      <c r="BA26" s="22">
        <f t="shared" si="28"/>
        <v>0</v>
      </c>
      <c r="BB26" s="45"/>
      <c r="BC26" s="13">
        <f t="shared" si="29"/>
        <v>0</v>
      </c>
      <c r="BD26" s="14">
        <f t="shared" si="30"/>
        <v>0</v>
      </c>
      <c r="BE26" s="45"/>
      <c r="BF26" s="13">
        <f t="shared" si="31"/>
        <v>0</v>
      </c>
      <c r="BG26" s="22">
        <f t="shared" si="32"/>
        <v>0</v>
      </c>
      <c r="BH26" s="45"/>
      <c r="BI26" s="13">
        <f t="shared" si="33"/>
        <v>0</v>
      </c>
      <c r="BJ26" s="22">
        <f t="shared" si="34"/>
        <v>0</v>
      </c>
      <c r="BK26" s="45"/>
      <c r="BL26" s="13">
        <f t="shared" si="35"/>
        <v>0</v>
      </c>
      <c r="BM26" s="22">
        <f t="shared" si="36"/>
        <v>0</v>
      </c>
      <c r="BN26" s="45"/>
      <c r="BO26" s="13">
        <f t="shared" si="37"/>
        <v>0</v>
      </c>
      <c r="BP26" s="22">
        <f t="shared" si="38"/>
        <v>0</v>
      </c>
      <c r="BQ26" s="45"/>
      <c r="BR26" s="13">
        <f t="shared" si="39"/>
        <v>0</v>
      </c>
      <c r="BS26" s="22">
        <f t="shared" si="40"/>
        <v>0</v>
      </c>
      <c r="BT26" s="45"/>
      <c r="BU26" s="13">
        <f t="shared" si="41"/>
        <v>0</v>
      </c>
      <c r="BV26" s="22">
        <f t="shared" si="42"/>
        <v>0</v>
      </c>
      <c r="BW26" s="45"/>
      <c r="BX26" s="13">
        <f t="shared" si="45"/>
        <v>0</v>
      </c>
      <c r="BY26" s="14">
        <f t="shared" si="46"/>
        <v>0</v>
      </c>
      <c r="BZ26" s="78"/>
      <c r="CA26" s="78"/>
      <c r="CB26" s="13">
        <f>AVERAGE(T26,Z26,AF26)</f>
        <v>256346356.93333331</v>
      </c>
      <c r="CC26" s="95">
        <f t="shared" si="49"/>
        <v>36620908.133333333</v>
      </c>
      <c r="CD26" s="95">
        <f>+CB26/28*12</f>
        <v>109862724.40000001</v>
      </c>
      <c r="CE26" s="95">
        <f t="shared" si="43"/>
        <v>113323400.21860002</v>
      </c>
      <c r="CF26" s="95">
        <f>+CB26/28*12</f>
        <v>109862724.40000001</v>
      </c>
      <c r="CG26" s="95">
        <f t="shared" si="44"/>
        <v>116723102.22515802</v>
      </c>
    </row>
    <row r="27" spans="1:85" ht="30" x14ac:dyDescent="0.25">
      <c r="A27" s="2">
        <v>28</v>
      </c>
      <c r="B27" s="2" t="s">
        <v>56</v>
      </c>
      <c r="C27" s="2" t="s">
        <v>55</v>
      </c>
      <c r="D27" s="31" t="s">
        <v>99</v>
      </c>
      <c r="E27" s="32">
        <v>1</v>
      </c>
      <c r="F27" s="2" t="s">
        <v>9</v>
      </c>
      <c r="G27" s="2">
        <v>28</v>
      </c>
      <c r="H27" s="37" t="s">
        <v>9</v>
      </c>
      <c r="I27" s="9"/>
      <c r="J27" s="3">
        <f t="shared" si="0"/>
        <v>0</v>
      </c>
      <c r="K27" s="4" t="e">
        <f t="shared" si="1"/>
        <v>#DIV/0!</v>
      </c>
      <c r="L27" s="28"/>
      <c r="M27" s="28">
        <f t="shared" si="2"/>
        <v>0</v>
      </c>
      <c r="N27" s="38">
        <f t="shared" si="48"/>
        <v>0</v>
      </c>
      <c r="O27" s="41"/>
      <c r="P27" s="13">
        <f t="shared" si="47"/>
        <v>0</v>
      </c>
      <c r="Q27" s="13" t="e">
        <f t="shared" si="4"/>
        <v>#DIV/0!</v>
      </c>
      <c r="R27" s="28"/>
      <c r="S27" s="13">
        <f t="shared" si="5"/>
        <v>0</v>
      </c>
      <c r="T27" s="14">
        <f t="shared" si="6"/>
        <v>0</v>
      </c>
      <c r="U27" s="41">
        <v>8365907.3099999996</v>
      </c>
      <c r="V27" s="13">
        <f t="shared" si="7"/>
        <v>8365907.3099999996</v>
      </c>
      <c r="W27" s="26">
        <f t="shared" si="8"/>
        <v>1</v>
      </c>
      <c r="X27" s="13"/>
      <c r="Y27" s="13">
        <f t="shared" si="9"/>
        <v>0</v>
      </c>
      <c r="Z27" s="14">
        <f t="shared" si="10"/>
        <v>0</v>
      </c>
      <c r="AA27" s="45"/>
      <c r="AB27" s="13">
        <f t="shared" si="11"/>
        <v>0</v>
      </c>
      <c r="AC27" s="14">
        <f t="shared" si="12"/>
        <v>0</v>
      </c>
      <c r="AD27" s="45"/>
      <c r="AE27" s="13">
        <f t="shared" si="13"/>
        <v>0</v>
      </c>
      <c r="AF27" s="14">
        <f t="shared" si="14"/>
        <v>0</v>
      </c>
      <c r="AG27" s="45"/>
      <c r="AH27" s="13">
        <f t="shared" si="15"/>
        <v>0</v>
      </c>
      <c r="AI27" s="14">
        <f t="shared" si="16"/>
        <v>0</v>
      </c>
      <c r="AJ27" s="50"/>
      <c r="AK27" s="30">
        <f t="shared" si="17"/>
        <v>0</v>
      </c>
      <c r="AL27" s="51">
        <f t="shared" si="18"/>
        <v>0</v>
      </c>
      <c r="AM27" s="50"/>
      <c r="AN27" s="30">
        <f t="shared" si="19"/>
        <v>0</v>
      </c>
      <c r="AO27" s="35">
        <f t="shared" si="20"/>
        <v>0</v>
      </c>
      <c r="AP27" s="78"/>
      <c r="AQ27" s="13">
        <f t="shared" si="21"/>
        <v>0</v>
      </c>
      <c r="AR27" s="22">
        <f t="shared" si="22"/>
        <v>0</v>
      </c>
      <c r="AS27" s="45"/>
      <c r="AT27" s="13">
        <f t="shared" si="23"/>
        <v>0</v>
      </c>
      <c r="AU27" s="14">
        <f t="shared" si="24"/>
        <v>0</v>
      </c>
      <c r="AV27" s="43">
        <v>6808204.3287467463</v>
      </c>
      <c r="AW27" s="13">
        <f t="shared" si="25"/>
        <v>6808204.3287467463</v>
      </c>
      <c r="AX27" s="14">
        <f t="shared" si="26"/>
        <v>190629721.20490891</v>
      </c>
      <c r="AY27" s="45">
        <v>5983546.7706013368</v>
      </c>
      <c r="AZ27" s="13">
        <f t="shared" si="27"/>
        <v>5983546.7706013368</v>
      </c>
      <c r="BA27" s="22">
        <f t="shared" si="28"/>
        <v>167539309.57683742</v>
      </c>
      <c r="BB27" s="45"/>
      <c r="BC27" s="13">
        <f t="shared" si="29"/>
        <v>0</v>
      </c>
      <c r="BD27" s="14">
        <f t="shared" si="30"/>
        <v>0</v>
      </c>
      <c r="BE27" s="45"/>
      <c r="BF27" s="13">
        <f t="shared" si="31"/>
        <v>0</v>
      </c>
      <c r="BG27" s="22">
        <f t="shared" si="32"/>
        <v>0</v>
      </c>
      <c r="BH27" s="45"/>
      <c r="BI27" s="13">
        <f t="shared" si="33"/>
        <v>0</v>
      </c>
      <c r="BJ27" s="22">
        <f t="shared" si="34"/>
        <v>0</v>
      </c>
      <c r="BK27" s="45"/>
      <c r="BL27" s="13">
        <f t="shared" si="35"/>
        <v>0</v>
      </c>
      <c r="BM27" s="22">
        <f t="shared" si="36"/>
        <v>0</v>
      </c>
      <c r="BN27" s="45"/>
      <c r="BO27" s="13">
        <f t="shared" si="37"/>
        <v>0</v>
      </c>
      <c r="BP27" s="22">
        <f t="shared" si="38"/>
        <v>0</v>
      </c>
      <c r="BQ27" s="45"/>
      <c r="BR27" s="13">
        <f t="shared" si="39"/>
        <v>0</v>
      </c>
      <c r="BS27" s="22">
        <f t="shared" si="40"/>
        <v>0</v>
      </c>
      <c r="BT27" s="13"/>
      <c r="BU27" s="13">
        <f t="shared" si="41"/>
        <v>0</v>
      </c>
      <c r="BV27" s="22">
        <f t="shared" si="42"/>
        <v>0</v>
      </c>
      <c r="BW27" s="45"/>
      <c r="BX27" s="13">
        <f t="shared" si="45"/>
        <v>0</v>
      </c>
      <c r="BY27" s="14">
        <f t="shared" si="46"/>
        <v>0</v>
      </c>
      <c r="BZ27" s="78"/>
      <c r="CA27" s="78"/>
      <c r="CB27" s="13">
        <f>AVERAGE(BA27,AX27)</f>
        <v>179084515.39087316</v>
      </c>
      <c r="CC27" s="95">
        <f t="shared" si="49"/>
        <v>25583502.198696166</v>
      </c>
      <c r="CD27" s="95">
        <f>+CB27/28*12</f>
        <v>76750506.596088499</v>
      </c>
      <c r="CE27" s="95">
        <f t="shared" si="43"/>
        <v>79168147.553865299</v>
      </c>
      <c r="CF27" s="95">
        <f>+CB27/28*12</f>
        <v>76750506.596088499</v>
      </c>
      <c r="CG27" s="95">
        <f t="shared" si="44"/>
        <v>81543191.980481252</v>
      </c>
    </row>
    <row r="28" spans="1:85" ht="45" x14ac:dyDescent="0.25">
      <c r="A28" s="2">
        <v>29</v>
      </c>
      <c r="B28" s="2" t="s">
        <v>57</v>
      </c>
      <c r="C28" s="2" t="s">
        <v>58</v>
      </c>
      <c r="D28" s="31" t="s">
        <v>98</v>
      </c>
      <c r="E28" s="32">
        <v>1</v>
      </c>
      <c r="F28" s="2" t="s">
        <v>9</v>
      </c>
      <c r="G28" s="2">
        <v>28</v>
      </c>
      <c r="H28" s="37" t="s">
        <v>9</v>
      </c>
      <c r="I28" s="9"/>
      <c r="J28" s="3">
        <f t="shared" si="0"/>
        <v>0</v>
      </c>
      <c r="K28" s="4" t="e">
        <f t="shared" si="1"/>
        <v>#DIV/0!</v>
      </c>
      <c r="L28" s="28"/>
      <c r="M28" s="28">
        <f t="shared" si="2"/>
        <v>0</v>
      </c>
      <c r="N28" s="38">
        <f t="shared" si="48"/>
        <v>0</v>
      </c>
      <c r="O28" s="41"/>
      <c r="P28" s="13">
        <f t="shared" si="47"/>
        <v>0</v>
      </c>
      <c r="Q28" s="13" t="e">
        <f t="shared" si="4"/>
        <v>#DIV/0!</v>
      </c>
      <c r="R28" s="28"/>
      <c r="S28" s="13">
        <f t="shared" si="5"/>
        <v>0</v>
      </c>
      <c r="T28" s="14">
        <f t="shared" si="6"/>
        <v>0</v>
      </c>
      <c r="U28" s="41">
        <v>7219877.0300000003</v>
      </c>
      <c r="V28" s="13">
        <f t="shared" si="7"/>
        <v>7219877.0300000003</v>
      </c>
      <c r="W28" s="26">
        <f t="shared" si="8"/>
        <v>1</v>
      </c>
      <c r="X28" s="13"/>
      <c r="Y28" s="13">
        <f t="shared" si="9"/>
        <v>0</v>
      </c>
      <c r="Z28" s="14">
        <f t="shared" si="10"/>
        <v>0</v>
      </c>
      <c r="AA28" s="45"/>
      <c r="AB28" s="13">
        <f t="shared" si="11"/>
        <v>0</v>
      </c>
      <c r="AC28" s="14">
        <f t="shared" si="12"/>
        <v>0</v>
      </c>
      <c r="AD28" s="45"/>
      <c r="AE28" s="13">
        <f t="shared" si="13"/>
        <v>0</v>
      </c>
      <c r="AF28" s="14">
        <f t="shared" si="14"/>
        <v>0</v>
      </c>
      <c r="AG28" s="45"/>
      <c r="AH28" s="13">
        <f t="shared" si="15"/>
        <v>0</v>
      </c>
      <c r="AI28" s="14">
        <f t="shared" si="16"/>
        <v>0</v>
      </c>
      <c r="AJ28" s="50"/>
      <c r="AK28" s="30">
        <f t="shared" si="17"/>
        <v>0</v>
      </c>
      <c r="AL28" s="51">
        <f t="shared" si="18"/>
        <v>0</v>
      </c>
      <c r="AM28" s="50"/>
      <c r="AN28" s="30">
        <f t="shared" si="19"/>
        <v>0</v>
      </c>
      <c r="AO28" s="35">
        <f t="shared" si="20"/>
        <v>0</v>
      </c>
      <c r="AP28" s="45"/>
      <c r="AQ28" s="13">
        <f t="shared" si="21"/>
        <v>0</v>
      </c>
      <c r="AR28" s="22">
        <f t="shared" si="22"/>
        <v>0</v>
      </c>
      <c r="AS28" s="45"/>
      <c r="AT28" s="13">
        <f t="shared" si="23"/>
        <v>0</v>
      </c>
      <c r="AU28" s="14">
        <f t="shared" si="24"/>
        <v>0</v>
      </c>
      <c r="AV28" s="43"/>
      <c r="AW28" s="13">
        <f t="shared" si="25"/>
        <v>0</v>
      </c>
      <c r="AX28" s="14">
        <f t="shared" si="26"/>
        <v>0</v>
      </c>
      <c r="AY28" s="45"/>
      <c r="AZ28" s="13">
        <f t="shared" si="27"/>
        <v>0</v>
      </c>
      <c r="BA28" s="22">
        <f t="shared" si="28"/>
        <v>0</v>
      </c>
      <c r="BB28" s="45"/>
      <c r="BC28" s="13">
        <f t="shared" si="29"/>
        <v>0</v>
      </c>
      <c r="BD28" s="14">
        <f t="shared" si="30"/>
        <v>0</v>
      </c>
      <c r="BE28" s="45"/>
      <c r="BF28" s="13">
        <f t="shared" si="31"/>
        <v>0</v>
      </c>
      <c r="BG28" s="22">
        <f t="shared" si="32"/>
        <v>0</v>
      </c>
      <c r="BH28" s="45"/>
      <c r="BI28" s="13">
        <f t="shared" si="33"/>
        <v>0</v>
      </c>
      <c r="BJ28" s="22">
        <f t="shared" si="34"/>
        <v>0</v>
      </c>
      <c r="BK28" s="45">
        <v>8625586.5335746109</v>
      </c>
      <c r="BL28" s="13">
        <f t="shared" si="35"/>
        <v>8625586.5335746109</v>
      </c>
      <c r="BM28" s="22">
        <f t="shared" si="36"/>
        <v>241516422.94008911</v>
      </c>
      <c r="BN28" s="45"/>
      <c r="BO28" s="13">
        <f t="shared" si="37"/>
        <v>0</v>
      </c>
      <c r="BP28" s="22">
        <f t="shared" si="38"/>
        <v>0</v>
      </c>
      <c r="BQ28" s="45">
        <v>5293983.3132633753</v>
      </c>
      <c r="BR28" s="13">
        <f t="shared" si="39"/>
        <v>5293983.3132633753</v>
      </c>
      <c r="BS28" s="22">
        <f t="shared" si="40"/>
        <v>148231532.77137452</v>
      </c>
      <c r="BT28" s="45"/>
      <c r="BU28" s="13">
        <f t="shared" si="41"/>
        <v>0</v>
      </c>
      <c r="BV28" s="22">
        <f t="shared" si="42"/>
        <v>0</v>
      </c>
      <c r="BW28" s="45"/>
      <c r="BX28" s="13">
        <f t="shared" si="45"/>
        <v>0</v>
      </c>
      <c r="BY28" s="14">
        <f t="shared" si="46"/>
        <v>0</v>
      </c>
      <c r="BZ28" s="78"/>
      <c r="CA28" s="78"/>
      <c r="CB28" s="13">
        <f>AVERAGE(BM28,BS28)</f>
        <v>194873977.85573182</v>
      </c>
      <c r="CC28" s="95">
        <f t="shared" si="49"/>
        <v>27839139.693675973</v>
      </c>
      <c r="CD28" s="95">
        <f>+CB28/28*12</f>
        <v>83517419.081027925</v>
      </c>
      <c r="CE28" s="95">
        <f t="shared" si="43"/>
        <v>86148217.782080308</v>
      </c>
      <c r="CF28" s="95">
        <f>+CB28/28*12</f>
        <v>83517419.081027925</v>
      </c>
      <c r="CG28" s="95">
        <f t="shared" si="44"/>
        <v>88732664.315542713</v>
      </c>
    </row>
    <row r="29" spans="1:85" ht="30" x14ac:dyDescent="0.25">
      <c r="A29" s="2">
        <v>48</v>
      </c>
      <c r="B29" s="113" t="s">
        <v>81</v>
      </c>
      <c r="C29" s="2" t="s">
        <v>82</v>
      </c>
      <c r="D29" s="31" t="s">
        <v>104</v>
      </c>
      <c r="E29" s="32">
        <v>12</v>
      </c>
      <c r="F29" s="2" t="s">
        <v>27</v>
      </c>
      <c r="G29" s="2">
        <v>3</v>
      </c>
      <c r="H29" s="37" t="s">
        <v>9</v>
      </c>
      <c r="I29" s="9">
        <v>189454.68</v>
      </c>
      <c r="J29" s="10">
        <f t="shared" si="0"/>
        <v>149654.68</v>
      </c>
      <c r="K29" s="4">
        <f t="shared" si="1"/>
        <v>0.78992337375883248</v>
      </c>
      <c r="L29" s="28">
        <v>39800</v>
      </c>
      <c r="M29" s="28">
        <f t="shared" si="2"/>
        <v>477600</v>
      </c>
      <c r="N29" s="38">
        <f t="shared" ref="N29:N52" si="50">+M29*G29</f>
        <v>1432800</v>
      </c>
      <c r="O29" s="41">
        <v>69741.289999999994</v>
      </c>
      <c r="P29" s="13">
        <f t="shared" si="47"/>
        <v>14042.549999999996</v>
      </c>
      <c r="Q29" s="13">
        <f t="shared" si="4"/>
        <v>0.20135202546439845</v>
      </c>
      <c r="R29" s="28">
        <v>55698.74</v>
      </c>
      <c r="S29" s="13">
        <f t="shared" si="5"/>
        <v>668384.88</v>
      </c>
      <c r="T29" s="14">
        <f t="shared" si="6"/>
        <v>2005154.6400000001</v>
      </c>
      <c r="U29" s="41">
        <v>189454.68</v>
      </c>
      <c r="V29" s="13">
        <f t="shared" si="7"/>
        <v>189454.68</v>
      </c>
      <c r="W29" s="26">
        <f t="shared" si="8"/>
        <v>1</v>
      </c>
      <c r="X29" s="13"/>
      <c r="Y29" s="13">
        <f t="shared" si="9"/>
        <v>0</v>
      </c>
      <c r="Z29" s="14">
        <f t="shared" si="10"/>
        <v>0</v>
      </c>
      <c r="AA29" s="45"/>
      <c r="AB29" s="13">
        <f t="shared" si="11"/>
        <v>0</v>
      </c>
      <c r="AC29" s="14">
        <f t="shared" si="12"/>
        <v>0</v>
      </c>
      <c r="AD29" s="45"/>
      <c r="AE29" s="13">
        <f t="shared" si="13"/>
        <v>0</v>
      </c>
      <c r="AF29" s="14">
        <f t="shared" si="14"/>
        <v>0</v>
      </c>
      <c r="AG29" s="45"/>
      <c r="AH29" s="13">
        <f t="shared" si="15"/>
        <v>0</v>
      </c>
      <c r="AI29" s="14">
        <f t="shared" si="16"/>
        <v>0</v>
      </c>
      <c r="AJ29" s="50"/>
      <c r="AK29" s="30">
        <f t="shared" si="17"/>
        <v>0</v>
      </c>
      <c r="AL29" s="51">
        <f t="shared" si="18"/>
        <v>0</v>
      </c>
      <c r="AM29" s="50"/>
      <c r="AN29" s="30">
        <f t="shared" si="19"/>
        <v>0</v>
      </c>
      <c r="AO29" s="35">
        <f t="shared" si="20"/>
        <v>0</v>
      </c>
      <c r="AP29" s="45"/>
      <c r="AQ29" s="13">
        <f t="shared" si="21"/>
        <v>0</v>
      </c>
      <c r="AR29" s="22">
        <f t="shared" si="22"/>
        <v>0</v>
      </c>
      <c r="AS29" s="45"/>
      <c r="AT29" s="13">
        <f t="shared" si="23"/>
        <v>0</v>
      </c>
      <c r="AU29" s="14">
        <f t="shared" si="24"/>
        <v>0</v>
      </c>
      <c r="AV29" s="43"/>
      <c r="AW29" s="13">
        <f t="shared" si="25"/>
        <v>0</v>
      </c>
      <c r="AX29" s="14">
        <f t="shared" si="26"/>
        <v>0</v>
      </c>
      <c r="AY29" s="45"/>
      <c r="AZ29" s="13">
        <f t="shared" si="27"/>
        <v>0</v>
      </c>
      <c r="BA29" s="22">
        <f t="shared" si="28"/>
        <v>0</v>
      </c>
      <c r="BB29" s="45"/>
      <c r="BC29" s="13">
        <f t="shared" si="29"/>
        <v>0</v>
      </c>
      <c r="BD29" s="14">
        <f t="shared" si="30"/>
        <v>0</v>
      </c>
      <c r="BE29" s="45"/>
      <c r="BF29" s="13">
        <f t="shared" si="31"/>
        <v>0</v>
      </c>
      <c r="BG29" s="22">
        <f t="shared" si="32"/>
        <v>0</v>
      </c>
      <c r="BH29" s="45"/>
      <c r="BI29" s="13">
        <f t="shared" si="33"/>
        <v>0</v>
      </c>
      <c r="BJ29" s="22">
        <f t="shared" si="34"/>
        <v>0</v>
      </c>
      <c r="BK29" s="45"/>
      <c r="BL29" s="13">
        <f t="shared" si="35"/>
        <v>0</v>
      </c>
      <c r="BM29" s="22">
        <f t="shared" si="36"/>
        <v>0</v>
      </c>
      <c r="BN29" s="45"/>
      <c r="BO29" s="13">
        <f t="shared" si="37"/>
        <v>0</v>
      </c>
      <c r="BP29" s="22">
        <f t="shared" si="38"/>
        <v>0</v>
      </c>
      <c r="BQ29" s="45"/>
      <c r="BR29" s="13">
        <f t="shared" si="39"/>
        <v>0</v>
      </c>
      <c r="BS29" s="22">
        <f t="shared" si="40"/>
        <v>0</v>
      </c>
      <c r="BT29" s="45"/>
      <c r="BU29" s="13">
        <f t="shared" si="41"/>
        <v>0</v>
      </c>
      <c r="BV29" s="22">
        <f t="shared" si="42"/>
        <v>0</v>
      </c>
      <c r="BW29" s="45"/>
      <c r="BX29" s="13">
        <f t="shared" si="45"/>
        <v>0</v>
      </c>
      <c r="BY29" s="14">
        <f t="shared" si="46"/>
        <v>0</v>
      </c>
      <c r="BZ29" s="78"/>
      <c r="CA29" s="78"/>
      <c r="CB29" s="13">
        <f>AVERAGE(N29,T29)</f>
        <v>1718977.32</v>
      </c>
      <c r="CC29" s="95">
        <f>+CB29</f>
        <v>1718977.32</v>
      </c>
      <c r="CD29" s="95">
        <v>0</v>
      </c>
      <c r="CE29" s="95">
        <f t="shared" si="43"/>
        <v>0</v>
      </c>
      <c r="CF29" s="95">
        <v>0</v>
      </c>
      <c r="CG29" s="95">
        <f t="shared" si="44"/>
        <v>0</v>
      </c>
    </row>
    <row r="30" spans="1:85" ht="30" x14ac:dyDescent="0.25">
      <c r="A30" s="2">
        <v>49</v>
      </c>
      <c r="B30" s="2" t="s">
        <v>81</v>
      </c>
      <c r="C30" s="2" t="s">
        <v>82</v>
      </c>
      <c r="D30" s="31" t="s">
        <v>104</v>
      </c>
      <c r="E30" s="32">
        <v>9</v>
      </c>
      <c r="F30" s="2" t="s">
        <v>27</v>
      </c>
      <c r="G30" s="2">
        <v>4</v>
      </c>
      <c r="H30" s="37" t="s">
        <v>9</v>
      </c>
      <c r="I30" s="9">
        <v>189454.68</v>
      </c>
      <c r="J30" s="10">
        <f t="shared" si="0"/>
        <v>149654.68</v>
      </c>
      <c r="K30" s="4">
        <f t="shared" si="1"/>
        <v>0.78992337375883248</v>
      </c>
      <c r="L30" s="28">
        <v>39800</v>
      </c>
      <c r="M30" s="28">
        <f t="shared" si="2"/>
        <v>358200</v>
      </c>
      <c r="N30" s="38">
        <f t="shared" si="50"/>
        <v>1432800</v>
      </c>
      <c r="O30" s="41">
        <v>69741.289999999994</v>
      </c>
      <c r="P30" s="13">
        <f t="shared" si="47"/>
        <v>14042.549999999996</v>
      </c>
      <c r="Q30" s="13">
        <f t="shared" si="4"/>
        <v>0.20135202546439845</v>
      </c>
      <c r="R30" s="28">
        <v>55698.74</v>
      </c>
      <c r="S30" s="13">
        <f t="shared" si="5"/>
        <v>501288.66</v>
      </c>
      <c r="T30" s="14">
        <f t="shared" si="6"/>
        <v>2005154.64</v>
      </c>
      <c r="U30" s="41">
        <v>189454.68</v>
      </c>
      <c r="V30" s="13">
        <f t="shared" si="7"/>
        <v>189454.68</v>
      </c>
      <c r="W30" s="26">
        <f t="shared" si="8"/>
        <v>1</v>
      </c>
      <c r="X30" s="13"/>
      <c r="Y30" s="13">
        <f t="shared" si="9"/>
        <v>0</v>
      </c>
      <c r="Z30" s="14">
        <f t="shared" si="10"/>
        <v>0</v>
      </c>
      <c r="AA30" s="45"/>
      <c r="AB30" s="13">
        <f t="shared" si="11"/>
        <v>0</v>
      </c>
      <c r="AC30" s="14">
        <f t="shared" si="12"/>
        <v>0</v>
      </c>
      <c r="AD30" s="45"/>
      <c r="AE30" s="13">
        <f t="shared" si="13"/>
        <v>0</v>
      </c>
      <c r="AF30" s="14">
        <f t="shared" si="14"/>
        <v>0</v>
      </c>
      <c r="AG30" s="45"/>
      <c r="AH30" s="13">
        <f t="shared" si="15"/>
        <v>0</v>
      </c>
      <c r="AI30" s="14">
        <f t="shared" si="16"/>
        <v>0</v>
      </c>
      <c r="AJ30" s="50"/>
      <c r="AK30" s="30">
        <f t="shared" si="17"/>
        <v>0</v>
      </c>
      <c r="AL30" s="51">
        <f t="shared" si="18"/>
        <v>0</v>
      </c>
      <c r="AM30" s="50"/>
      <c r="AN30" s="30">
        <f t="shared" si="19"/>
        <v>0</v>
      </c>
      <c r="AO30" s="35">
        <f t="shared" si="20"/>
        <v>0</v>
      </c>
      <c r="AP30" s="45"/>
      <c r="AQ30" s="13">
        <f t="shared" si="21"/>
        <v>0</v>
      </c>
      <c r="AR30" s="22">
        <f t="shared" si="22"/>
        <v>0</v>
      </c>
      <c r="AS30" s="45"/>
      <c r="AT30" s="13">
        <f t="shared" si="23"/>
        <v>0</v>
      </c>
      <c r="AU30" s="14">
        <f t="shared" si="24"/>
        <v>0</v>
      </c>
      <c r="AV30" s="43"/>
      <c r="AW30" s="13">
        <f t="shared" si="25"/>
        <v>0</v>
      </c>
      <c r="AX30" s="14">
        <f t="shared" si="26"/>
        <v>0</v>
      </c>
      <c r="AY30" s="45"/>
      <c r="AZ30" s="13">
        <f t="shared" si="27"/>
        <v>0</v>
      </c>
      <c r="BA30" s="22">
        <f t="shared" si="28"/>
        <v>0</v>
      </c>
      <c r="BB30" s="45"/>
      <c r="BC30" s="13">
        <f t="shared" si="29"/>
        <v>0</v>
      </c>
      <c r="BD30" s="14">
        <f t="shared" si="30"/>
        <v>0</v>
      </c>
      <c r="BE30" s="45"/>
      <c r="BF30" s="13">
        <f t="shared" si="31"/>
        <v>0</v>
      </c>
      <c r="BG30" s="22">
        <f t="shared" si="32"/>
        <v>0</v>
      </c>
      <c r="BH30" s="45"/>
      <c r="BI30" s="13">
        <f t="shared" si="33"/>
        <v>0</v>
      </c>
      <c r="BJ30" s="22">
        <f t="shared" si="34"/>
        <v>0</v>
      </c>
      <c r="BK30" s="45"/>
      <c r="BL30" s="13">
        <f t="shared" si="35"/>
        <v>0</v>
      </c>
      <c r="BM30" s="22">
        <f t="shared" si="36"/>
        <v>0</v>
      </c>
      <c r="BN30" s="45"/>
      <c r="BO30" s="13">
        <f t="shared" si="37"/>
        <v>0</v>
      </c>
      <c r="BP30" s="22">
        <f t="shared" si="38"/>
        <v>0</v>
      </c>
      <c r="BQ30" s="45"/>
      <c r="BR30" s="13">
        <f t="shared" si="39"/>
        <v>0</v>
      </c>
      <c r="BS30" s="22">
        <f t="shared" si="40"/>
        <v>0</v>
      </c>
      <c r="BT30" s="45"/>
      <c r="BU30" s="13">
        <f t="shared" si="41"/>
        <v>0</v>
      </c>
      <c r="BV30" s="22">
        <f t="shared" si="42"/>
        <v>0</v>
      </c>
      <c r="BW30" s="45"/>
      <c r="BX30" s="13">
        <f t="shared" si="45"/>
        <v>0</v>
      </c>
      <c r="BY30" s="14">
        <f t="shared" si="46"/>
        <v>0</v>
      </c>
      <c r="BZ30" s="78"/>
      <c r="CA30" s="78"/>
      <c r="CB30" s="13">
        <f>AVERAGE(N30,T30)</f>
        <v>1718977.3199999998</v>
      </c>
      <c r="CC30" s="95">
        <f>+CB30/4*1</f>
        <v>429744.32999999996</v>
      </c>
      <c r="CD30" s="95">
        <f>+CB30/4*3</f>
        <v>1289232.9899999998</v>
      </c>
      <c r="CE30" s="95">
        <f t="shared" si="43"/>
        <v>1329843.8291849999</v>
      </c>
      <c r="CF30" s="95">
        <v>0</v>
      </c>
      <c r="CG30" s="95">
        <f t="shared" si="44"/>
        <v>0</v>
      </c>
    </row>
    <row r="31" spans="1:85" x14ac:dyDescent="0.25">
      <c r="A31" s="2">
        <v>32</v>
      </c>
      <c r="B31" s="113" t="s">
        <v>63</v>
      </c>
      <c r="C31" s="2" t="s">
        <v>64</v>
      </c>
      <c r="D31" s="31" t="s">
        <v>100</v>
      </c>
      <c r="E31" s="32">
        <v>4</v>
      </c>
      <c r="F31" s="2" t="s">
        <v>9</v>
      </c>
      <c r="G31" s="2">
        <v>3</v>
      </c>
      <c r="H31" s="37" t="s">
        <v>9</v>
      </c>
      <c r="I31" s="9"/>
      <c r="J31" s="3">
        <f t="shared" si="0"/>
        <v>0</v>
      </c>
      <c r="K31" s="4" t="e">
        <f t="shared" si="1"/>
        <v>#DIV/0!</v>
      </c>
      <c r="L31" s="28"/>
      <c r="M31" s="28">
        <f t="shared" si="2"/>
        <v>0</v>
      </c>
      <c r="N31" s="38">
        <f t="shared" si="50"/>
        <v>0</v>
      </c>
      <c r="O31" s="41">
        <v>11442752.189999999</v>
      </c>
      <c r="P31" s="13">
        <f t="shared" si="47"/>
        <v>2752836.3899999987</v>
      </c>
      <c r="Q31" s="13">
        <f t="shared" si="4"/>
        <v>0.24057467506862079</v>
      </c>
      <c r="R31" s="28">
        <v>8689915.8000000007</v>
      </c>
      <c r="S31" s="13">
        <f t="shared" si="5"/>
        <v>34759663.200000003</v>
      </c>
      <c r="T31" s="14">
        <f t="shared" si="6"/>
        <v>104278989.60000001</v>
      </c>
      <c r="U31" s="41">
        <v>11985508.65</v>
      </c>
      <c r="V31" s="13">
        <f t="shared" si="7"/>
        <v>11985508.65</v>
      </c>
      <c r="W31" s="26">
        <f t="shared" si="8"/>
        <v>1</v>
      </c>
      <c r="X31" s="13"/>
      <c r="Y31" s="13">
        <f t="shared" si="9"/>
        <v>0</v>
      </c>
      <c r="Z31" s="14">
        <f t="shared" si="10"/>
        <v>0</v>
      </c>
      <c r="AA31" s="45"/>
      <c r="AB31" s="13">
        <f t="shared" si="11"/>
        <v>0</v>
      </c>
      <c r="AC31" s="14">
        <f t="shared" si="12"/>
        <v>0</v>
      </c>
      <c r="AD31" s="45">
        <v>7885331.8799999999</v>
      </c>
      <c r="AE31" s="13">
        <f t="shared" si="13"/>
        <v>31541327.52</v>
      </c>
      <c r="AF31" s="14">
        <f t="shared" si="14"/>
        <v>94623982.560000002</v>
      </c>
      <c r="AG31" s="45"/>
      <c r="AH31" s="13">
        <f t="shared" si="15"/>
        <v>0</v>
      </c>
      <c r="AI31" s="14">
        <f t="shared" si="16"/>
        <v>0</v>
      </c>
      <c r="AJ31" s="50"/>
      <c r="AK31" s="30">
        <f t="shared" si="17"/>
        <v>0</v>
      </c>
      <c r="AL31" s="51">
        <f t="shared" si="18"/>
        <v>0</v>
      </c>
      <c r="AM31" s="50">
        <v>9505595.5800000001</v>
      </c>
      <c r="AN31" s="30">
        <f t="shared" si="19"/>
        <v>38022382.32</v>
      </c>
      <c r="AO31" s="35">
        <f t="shared" si="20"/>
        <v>114067146.96000001</v>
      </c>
      <c r="AP31" s="45"/>
      <c r="AQ31" s="13">
        <f t="shared" si="21"/>
        <v>0</v>
      </c>
      <c r="AR31" s="22">
        <f t="shared" si="22"/>
        <v>0</v>
      </c>
      <c r="AS31" s="45"/>
      <c r="AT31" s="13">
        <f t="shared" si="23"/>
        <v>0</v>
      </c>
      <c r="AU31" s="14">
        <f t="shared" si="24"/>
        <v>0</v>
      </c>
      <c r="AV31" s="43"/>
      <c r="AW31" s="13">
        <f t="shared" si="25"/>
        <v>0</v>
      </c>
      <c r="AX31" s="14">
        <f t="shared" si="26"/>
        <v>0</v>
      </c>
      <c r="AY31" s="45"/>
      <c r="AZ31" s="13">
        <f t="shared" si="27"/>
        <v>0</v>
      </c>
      <c r="BA31" s="22">
        <f t="shared" si="28"/>
        <v>0</v>
      </c>
      <c r="BB31" s="45"/>
      <c r="BC31" s="13">
        <f t="shared" si="29"/>
        <v>0</v>
      </c>
      <c r="BD31" s="14">
        <f t="shared" si="30"/>
        <v>0</v>
      </c>
      <c r="BE31" s="45"/>
      <c r="BF31" s="13">
        <f t="shared" si="31"/>
        <v>0</v>
      </c>
      <c r="BG31" s="22">
        <f t="shared" si="32"/>
        <v>0</v>
      </c>
      <c r="BH31" s="45"/>
      <c r="BI31" s="13">
        <f t="shared" si="33"/>
        <v>0</v>
      </c>
      <c r="BJ31" s="22">
        <f t="shared" si="34"/>
        <v>0</v>
      </c>
      <c r="BK31" s="45"/>
      <c r="BL31" s="13">
        <f t="shared" si="35"/>
        <v>0</v>
      </c>
      <c r="BM31" s="22">
        <f t="shared" si="36"/>
        <v>0</v>
      </c>
      <c r="BN31" s="45"/>
      <c r="BO31" s="13">
        <f t="shared" si="37"/>
        <v>0</v>
      </c>
      <c r="BP31" s="22">
        <f t="shared" si="38"/>
        <v>0</v>
      </c>
      <c r="BQ31" s="45"/>
      <c r="BR31" s="13">
        <f t="shared" si="39"/>
        <v>0</v>
      </c>
      <c r="BS31" s="22">
        <f t="shared" si="40"/>
        <v>0</v>
      </c>
      <c r="BT31" s="45"/>
      <c r="BU31" s="13">
        <f t="shared" si="41"/>
        <v>0</v>
      </c>
      <c r="BV31" s="22">
        <f t="shared" si="42"/>
        <v>0</v>
      </c>
      <c r="BW31" s="45"/>
      <c r="BX31" s="13">
        <f t="shared" si="45"/>
        <v>0</v>
      </c>
      <c r="BY31" s="14">
        <f t="shared" si="46"/>
        <v>0</v>
      </c>
      <c r="BZ31" s="78"/>
      <c r="CA31" s="78"/>
      <c r="CB31" s="13">
        <f>AVERAGE(T31,AF31,AO31)</f>
        <v>104323373.04000001</v>
      </c>
      <c r="CC31" s="95">
        <f>+CB31</f>
        <v>104323373.04000001</v>
      </c>
      <c r="CD31" s="95">
        <v>0</v>
      </c>
      <c r="CE31" s="95">
        <f t="shared" si="43"/>
        <v>0</v>
      </c>
      <c r="CF31" s="95">
        <v>0</v>
      </c>
      <c r="CG31" s="95">
        <f t="shared" si="44"/>
        <v>0</v>
      </c>
    </row>
    <row r="32" spans="1:85" x14ac:dyDescent="0.25">
      <c r="A32" s="2">
        <v>33</v>
      </c>
      <c r="B32" s="2" t="s">
        <v>63</v>
      </c>
      <c r="C32" s="2" t="s">
        <v>64</v>
      </c>
      <c r="D32" s="31" t="s">
        <v>100</v>
      </c>
      <c r="E32" s="32">
        <v>3</v>
      </c>
      <c r="F32" s="2" t="s">
        <v>9</v>
      </c>
      <c r="G32" s="2">
        <v>4</v>
      </c>
      <c r="H32" s="37" t="s">
        <v>9</v>
      </c>
      <c r="I32" s="9"/>
      <c r="J32" s="3">
        <f t="shared" si="0"/>
        <v>0</v>
      </c>
      <c r="K32" s="4" t="e">
        <f t="shared" si="1"/>
        <v>#DIV/0!</v>
      </c>
      <c r="L32" s="28"/>
      <c r="M32" s="28">
        <f t="shared" si="2"/>
        <v>0</v>
      </c>
      <c r="N32" s="38">
        <f t="shared" si="50"/>
        <v>0</v>
      </c>
      <c r="O32" s="41">
        <v>11442752.189999999</v>
      </c>
      <c r="P32" s="13">
        <f t="shared" si="47"/>
        <v>2752836.3899999987</v>
      </c>
      <c r="Q32" s="13">
        <f t="shared" si="4"/>
        <v>0.24057467506862079</v>
      </c>
      <c r="R32" s="28">
        <v>8689915.8000000007</v>
      </c>
      <c r="S32" s="13">
        <f t="shared" si="5"/>
        <v>26069747.400000002</v>
      </c>
      <c r="T32" s="14">
        <f t="shared" si="6"/>
        <v>104278989.60000001</v>
      </c>
      <c r="U32" s="41">
        <v>11985508.65</v>
      </c>
      <c r="V32" s="13">
        <f t="shared" si="7"/>
        <v>11985508.65</v>
      </c>
      <c r="W32" s="26">
        <f t="shared" si="8"/>
        <v>1</v>
      </c>
      <c r="X32" s="13"/>
      <c r="Y32" s="13">
        <f t="shared" si="9"/>
        <v>0</v>
      </c>
      <c r="Z32" s="14">
        <f t="shared" si="10"/>
        <v>0</v>
      </c>
      <c r="AA32" s="45"/>
      <c r="AB32" s="13">
        <f t="shared" si="11"/>
        <v>0</v>
      </c>
      <c r="AC32" s="14">
        <f t="shared" si="12"/>
        <v>0</v>
      </c>
      <c r="AD32" s="45">
        <v>7885331.8799999999</v>
      </c>
      <c r="AE32" s="13">
        <f t="shared" si="13"/>
        <v>23655995.640000001</v>
      </c>
      <c r="AF32" s="14">
        <f t="shared" si="14"/>
        <v>94623982.560000002</v>
      </c>
      <c r="AG32" s="45"/>
      <c r="AH32" s="13">
        <f t="shared" si="15"/>
        <v>0</v>
      </c>
      <c r="AI32" s="14">
        <f t="shared" si="16"/>
        <v>0</v>
      </c>
      <c r="AJ32" s="50"/>
      <c r="AK32" s="30">
        <f t="shared" si="17"/>
        <v>0</v>
      </c>
      <c r="AL32" s="51">
        <f t="shared" si="18"/>
        <v>0</v>
      </c>
      <c r="AM32" s="50">
        <v>9505595.5800000001</v>
      </c>
      <c r="AN32" s="30">
        <f t="shared" si="19"/>
        <v>28516786.740000002</v>
      </c>
      <c r="AO32" s="35">
        <f t="shared" si="20"/>
        <v>114067146.96000001</v>
      </c>
      <c r="AP32" s="45"/>
      <c r="AQ32" s="13">
        <f t="shared" si="21"/>
        <v>0</v>
      </c>
      <c r="AR32" s="22">
        <f t="shared" si="22"/>
        <v>0</v>
      </c>
      <c r="AS32" s="45"/>
      <c r="AT32" s="13">
        <f t="shared" si="23"/>
        <v>0</v>
      </c>
      <c r="AU32" s="14">
        <f t="shared" si="24"/>
        <v>0</v>
      </c>
      <c r="AV32" s="43"/>
      <c r="AW32" s="13">
        <f t="shared" si="25"/>
        <v>0</v>
      </c>
      <c r="AX32" s="14">
        <f t="shared" si="26"/>
        <v>0</v>
      </c>
      <c r="AY32" s="45"/>
      <c r="AZ32" s="13">
        <f t="shared" si="27"/>
        <v>0</v>
      </c>
      <c r="BA32" s="22">
        <f t="shared" si="28"/>
        <v>0</v>
      </c>
      <c r="BB32" s="45"/>
      <c r="BC32" s="13">
        <f t="shared" si="29"/>
        <v>0</v>
      </c>
      <c r="BD32" s="14">
        <f t="shared" si="30"/>
        <v>0</v>
      </c>
      <c r="BE32" s="45"/>
      <c r="BF32" s="13">
        <f t="shared" si="31"/>
        <v>0</v>
      </c>
      <c r="BG32" s="22">
        <f t="shared" si="32"/>
        <v>0</v>
      </c>
      <c r="BH32" s="45"/>
      <c r="BI32" s="13">
        <f t="shared" si="33"/>
        <v>0</v>
      </c>
      <c r="BJ32" s="22">
        <f t="shared" si="34"/>
        <v>0</v>
      </c>
      <c r="BK32" s="45"/>
      <c r="BL32" s="13">
        <f t="shared" si="35"/>
        <v>0</v>
      </c>
      <c r="BM32" s="22">
        <f t="shared" si="36"/>
        <v>0</v>
      </c>
      <c r="BN32" s="45"/>
      <c r="BO32" s="13">
        <f t="shared" si="37"/>
        <v>0</v>
      </c>
      <c r="BP32" s="22">
        <f t="shared" si="38"/>
        <v>0</v>
      </c>
      <c r="BQ32" s="45"/>
      <c r="BR32" s="13">
        <f t="shared" si="39"/>
        <v>0</v>
      </c>
      <c r="BS32" s="22">
        <f t="shared" si="40"/>
        <v>0</v>
      </c>
      <c r="BT32" s="45"/>
      <c r="BU32" s="13">
        <f t="shared" si="41"/>
        <v>0</v>
      </c>
      <c r="BV32" s="22">
        <f t="shared" si="42"/>
        <v>0</v>
      </c>
      <c r="BW32" s="45"/>
      <c r="BX32" s="13">
        <f t="shared" si="45"/>
        <v>0</v>
      </c>
      <c r="BY32" s="14">
        <f t="shared" si="46"/>
        <v>0</v>
      </c>
      <c r="BZ32" s="78"/>
      <c r="CA32" s="78"/>
      <c r="CB32" s="13">
        <f>AVERAGE(T32,AF32,AO32)</f>
        <v>104323373.04000001</v>
      </c>
      <c r="CC32" s="95">
        <f>+CB32/4*1</f>
        <v>26080843.260000002</v>
      </c>
      <c r="CD32" s="95">
        <f>+CB32/4*3</f>
        <v>78242529.780000001</v>
      </c>
      <c r="CE32" s="95">
        <f t="shared" si="43"/>
        <v>80707169.46807</v>
      </c>
      <c r="CF32" s="95"/>
      <c r="CG32" s="95">
        <f t="shared" si="44"/>
        <v>0</v>
      </c>
    </row>
    <row r="33" spans="1:85" x14ac:dyDescent="0.25">
      <c r="A33" s="2">
        <v>34</v>
      </c>
      <c r="B33" s="2" t="s">
        <v>63</v>
      </c>
      <c r="C33" s="2" t="s">
        <v>64</v>
      </c>
      <c r="D33" s="31" t="s">
        <v>100</v>
      </c>
      <c r="E33" s="32">
        <v>2</v>
      </c>
      <c r="F33" s="2" t="s">
        <v>9</v>
      </c>
      <c r="G33" s="2">
        <v>21</v>
      </c>
      <c r="H33" s="37" t="s">
        <v>9</v>
      </c>
      <c r="I33" s="9"/>
      <c r="J33" s="10">
        <f t="shared" si="0"/>
        <v>0</v>
      </c>
      <c r="K33" s="4" t="e">
        <f t="shared" si="1"/>
        <v>#DIV/0!</v>
      </c>
      <c r="L33" s="28"/>
      <c r="M33" s="28">
        <f t="shared" si="2"/>
        <v>0</v>
      </c>
      <c r="N33" s="38">
        <f t="shared" si="50"/>
        <v>0</v>
      </c>
      <c r="O33" s="41">
        <v>11442752.189999999</v>
      </c>
      <c r="P33" s="13">
        <f t="shared" si="47"/>
        <v>2752836.3899999987</v>
      </c>
      <c r="Q33" s="13">
        <f t="shared" si="4"/>
        <v>0.24057467506862079</v>
      </c>
      <c r="R33" s="28">
        <v>8689915.8000000007</v>
      </c>
      <c r="S33" s="13">
        <f t="shared" si="5"/>
        <v>17379831.600000001</v>
      </c>
      <c r="T33" s="14">
        <f t="shared" si="6"/>
        <v>364976463.60000002</v>
      </c>
      <c r="U33" s="41">
        <v>11985508.65</v>
      </c>
      <c r="V33" s="13">
        <f t="shared" si="7"/>
        <v>11985508.65</v>
      </c>
      <c r="W33" s="26">
        <f t="shared" si="8"/>
        <v>1</v>
      </c>
      <c r="X33" s="13"/>
      <c r="Y33" s="13">
        <f t="shared" si="9"/>
        <v>0</v>
      </c>
      <c r="Z33" s="14">
        <f t="shared" si="10"/>
        <v>0</v>
      </c>
      <c r="AA33" s="45"/>
      <c r="AB33" s="13">
        <f t="shared" si="11"/>
        <v>0</v>
      </c>
      <c r="AC33" s="14">
        <f t="shared" si="12"/>
        <v>0</v>
      </c>
      <c r="AD33" s="45">
        <v>7885331.8799999999</v>
      </c>
      <c r="AE33" s="13">
        <f t="shared" si="13"/>
        <v>15770663.76</v>
      </c>
      <c r="AF33" s="14">
        <f t="shared" si="14"/>
        <v>331183938.95999998</v>
      </c>
      <c r="AG33" s="45"/>
      <c r="AH33" s="13">
        <f t="shared" si="15"/>
        <v>0</v>
      </c>
      <c r="AI33" s="14">
        <f t="shared" si="16"/>
        <v>0</v>
      </c>
      <c r="AJ33" s="50"/>
      <c r="AK33" s="30">
        <f t="shared" si="17"/>
        <v>0</v>
      </c>
      <c r="AL33" s="51">
        <f t="shared" si="18"/>
        <v>0</v>
      </c>
      <c r="AM33" s="50">
        <v>9505595.5800000001</v>
      </c>
      <c r="AN33" s="30">
        <f t="shared" si="19"/>
        <v>19011191.16</v>
      </c>
      <c r="AO33" s="35">
        <f t="shared" si="20"/>
        <v>399235014.36000001</v>
      </c>
      <c r="AP33" s="45"/>
      <c r="AQ33" s="13">
        <f t="shared" si="21"/>
        <v>0</v>
      </c>
      <c r="AR33" s="22">
        <f t="shared" si="22"/>
        <v>0</v>
      </c>
      <c r="AS33" s="45"/>
      <c r="AT33" s="13">
        <f t="shared" si="23"/>
        <v>0</v>
      </c>
      <c r="AU33" s="14">
        <f t="shared" si="24"/>
        <v>0</v>
      </c>
      <c r="AV33" s="43"/>
      <c r="AW33" s="13">
        <f t="shared" si="25"/>
        <v>0</v>
      </c>
      <c r="AX33" s="14">
        <f t="shared" si="26"/>
        <v>0</v>
      </c>
      <c r="AY33" s="45"/>
      <c r="AZ33" s="13">
        <f t="shared" si="27"/>
        <v>0</v>
      </c>
      <c r="BA33" s="22">
        <f t="shared" si="28"/>
        <v>0</v>
      </c>
      <c r="BB33" s="45"/>
      <c r="BC33" s="13">
        <f t="shared" si="29"/>
        <v>0</v>
      </c>
      <c r="BD33" s="14">
        <f t="shared" si="30"/>
        <v>0</v>
      </c>
      <c r="BE33" s="45"/>
      <c r="BF33" s="13">
        <f t="shared" si="31"/>
        <v>0</v>
      </c>
      <c r="BG33" s="22">
        <f t="shared" si="32"/>
        <v>0</v>
      </c>
      <c r="BH33" s="45"/>
      <c r="BI33" s="13">
        <f t="shared" si="33"/>
        <v>0</v>
      </c>
      <c r="BJ33" s="22">
        <f t="shared" si="34"/>
        <v>0</v>
      </c>
      <c r="BK33" s="45"/>
      <c r="BL33" s="13">
        <f t="shared" si="35"/>
        <v>0</v>
      </c>
      <c r="BM33" s="22">
        <f t="shared" si="36"/>
        <v>0</v>
      </c>
      <c r="BN33" s="45"/>
      <c r="BO33" s="13">
        <f t="shared" si="37"/>
        <v>0</v>
      </c>
      <c r="BP33" s="22">
        <f t="shared" si="38"/>
        <v>0</v>
      </c>
      <c r="BQ33" s="45"/>
      <c r="BR33" s="13">
        <f t="shared" si="39"/>
        <v>0</v>
      </c>
      <c r="BS33" s="22">
        <f t="shared" si="40"/>
        <v>0</v>
      </c>
      <c r="BT33" s="45"/>
      <c r="BU33" s="13">
        <f t="shared" si="41"/>
        <v>0</v>
      </c>
      <c r="BV33" s="22">
        <f t="shared" si="42"/>
        <v>0</v>
      </c>
      <c r="BW33" s="45"/>
      <c r="BX33" s="13">
        <f t="shared" si="45"/>
        <v>0</v>
      </c>
      <c r="BY33" s="14">
        <f t="shared" si="46"/>
        <v>0</v>
      </c>
      <c r="BZ33" s="78"/>
      <c r="CA33" s="78"/>
      <c r="CB33" s="13">
        <f>AVERAGE(T33,AF33,AO33)</f>
        <v>365131805.64000005</v>
      </c>
      <c r="CC33" s="95"/>
      <c r="CD33" s="95">
        <f>+CB33/21*9</f>
        <v>156485059.56000003</v>
      </c>
      <c r="CE33" s="95">
        <f t="shared" si="43"/>
        <v>161414338.93614006</v>
      </c>
      <c r="CF33" s="95">
        <f>+CB33/21*12</f>
        <v>208646746.08000004</v>
      </c>
      <c r="CG33" s="95">
        <f t="shared" si="44"/>
        <v>221675692.13896567</v>
      </c>
    </row>
    <row r="34" spans="1:85" x14ac:dyDescent="0.25">
      <c r="A34" s="2">
        <v>35</v>
      </c>
      <c r="B34" s="2" t="s">
        <v>65</v>
      </c>
      <c r="C34" s="2" t="s">
        <v>66</v>
      </c>
      <c r="D34" s="31" t="s">
        <v>100</v>
      </c>
      <c r="E34" s="32">
        <v>4</v>
      </c>
      <c r="F34" s="2" t="s">
        <v>9</v>
      </c>
      <c r="G34" s="2">
        <v>3</v>
      </c>
      <c r="H34" s="37" t="s">
        <v>9</v>
      </c>
      <c r="I34" s="9"/>
      <c r="J34" s="10">
        <f t="shared" si="0"/>
        <v>0</v>
      </c>
      <c r="K34" s="4" t="e">
        <f t="shared" si="1"/>
        <v>#DIV/0!</v>
      </c>
      <c r="L34" s="28"/>
      <c r="M34" s="28">
        <f t="shared" si="2"/>
        <v>0</v>
      </c>
      <c r="N34" s="38">
        <f t="shared" si="50"/>
        <v>0</v>
      </c>
      <c r="O34" s="41">
        <v>10196056.65</v>
      </c>
      <c r="P34" s="13">
        <f t="shared" si="47"/>
        <v>2353897.08</v>
      </c>
      <c r="Q34" s="13">
        <f t="shared" si="4"/>
        <v>0.23086347602825452</v>
      </c>
      <c r="R34" s="28">
        <v>7842159.5700000003</v>
      </c>
      <c r="S34" s="13">
        <f t="shared" si="5"/>
        <v>31368638.280000001</v>
      </c>
      <c r="T34" s="14">
        <f t="shared" si="6"/>
        <v>94105914.840000004</v>
      </c>
      <c r="U34" s="41">
        <v>10732202.310000001</v>
      </c>
      <c r="V34" s="13">
        <f t="shared" si="7"/>
        <v>10732202.310000001</v>
      </c>
      <c r="W34" s="26">
        <f t="shared" si="8"/>
        <v>1</v>
      </c>
      <c r="X34" s="13"/>
      <c r="Y34" s="13">
        <f t="shared" si="9"/>
        <v>0</v>
      </c>
      <c r="Z34" s="14">
        <f t="shared" si="10"/>
        <v>0</v>
      </c>
      <c r="AA34" s="45"/>
      <c r="AB34" s="13">
        <f t="shared" si="11"/>
        <v>0</v>
      </c>
      <c r="AC34" s="14">
        <f t="shared" si="12"/>
        <v>0</v>
      </c>
      <c r="AD34" s="45"/>
      <c r="AE34" s="13">
        <f t="shared" si="13"/>
        <v>0</v>
      </c>
      <c r="AF34" s="14">
        <f t="shared" si="14"/>
        <v>0</v>
      </c>
      <c r="AG34" s="45"/>
      <c r="AH34" s="13">
        <f t="shared" si="15"/>
        <v>0</v>
      </c>
      <c r="AI34" s="14">
        <f t="shared" si="16"/>
        <v>0</v>
      </c>
      <c r="AJ34" s="50"/>
      <c r="AK34" s="30">
        <f t="shared" si="17"/>
        <v>0</v>
      </c>
      <c r="AL34" s="51">
        <f t="shared" si="18"/>
        <v>0</v>
      </c>
      <c r="AM34" s="46">
        <v>8494000</v>
      </c>
      <c r="AN34" s="30">
        <f t="shared" si="19"/>
        <v>33976000</v>
      </c>
      <c r="AO34" s="35">
        <f t="shared" si="20"/>
        <v>101928000</v>
      </c>
      <c r="AP34" s="45"/>
      <c r="AQ34" s="13">
        <f t="shared" si="21"/>
        <v>0</v>
      </c>
      <c r="AR34" s="22">
        <f t="shared" si="22"/>
        <v>0</v>
      </c>
      <c r="AS34" s="45"/>
      <c r="AT34" s="13">
        <f t="shared" si="23"/>
        <v>0</v>
      </c>
      <c r="AU34" s="14">
        <f t="shared" si="24"/>
        <v>0</v>
      </c>
      <c r="AV34" s="43"/>
      <c r="AW34" s="13">
        <f t="shared" si="25"/>
        <v>0</v>
      </c>
      <c r="AX34" s="14">
        <f t="shared" si="26"/>
        <v>0</v>
      </c>
      <c r="AY34" s="45"/>
      <c r="AZ34" s="13">
        <f t="shared" si="27"/>
        <v>0</v>
      </c>
      <c r="BA34" s="22">
        <f t="shared" si="28"/>
        <v>0</v>
      </c>
      <c r="BB34" s="45"/>
      <c r="BC34" s="13">
        <f t="shared" si="29"/>
        <v>0</v>
      </c>
      <c r="BD34" s="14">
        <f t="shared" si="30"/>
        <v>0</v>
      </c>
      <c r="BE34" s="45"/>
      <c r="BF34" s="13">
        <f t="shared" si="31"/>
        <v>0</v>
      </c>
      <c r="BG34" s="22">
        <f t="shared" si="32"/>
        <v>0</v>
      </c>
      <c r="BH34" s="45"/>
      <c r="BI34" s="13">
        <f t="shared" si="33"/>
        <v>0</v>
      </c>
      <c r="BJ34" s="22">
        <f t="shared" si="34"/>
        <v>0</v>
      </c>
      <c r="BK34" s="45"/>
      <c r="BL34" s="13">
        <f t="shared" si="35"/>
        <v>0</v>
      </c>
      <c r="BM34" s="22">
        <f t="shared" si="36"/>
        <v>0</v>
      </c>
      <c r="BN34" s="45"/>
      <c r="BO34" s="13">
        <f t="shared" si="37"/>
        <v>0</v>
      </c>
      <c r="BP34" s="22">
        <f t="shared" si="38"/>
        <v>0</v>
      </c>
      <c r="BQ34" s="45"/>
      <c r="BR34" s="13">
        <f t="shared" si="39"/>
        <v>0</v>
      </c>
      <c r="BS34" s="22">
        <f t="shared" si="40"/>
        <v>0</v>
      </c>
      <c r="BT34" s="45"/>
      <c r="BU34" s="13">
        <f t="shared" si="41"/>
        <v>0</v>
      </c>
      <c r="BV34" s="22">
        <f t="shared" si="42"/>
        <v>0</v>
      </c>
      <c r="BW34" s="45"/>
      <c r="BX34" s="13">
        <f t="shared" si="45"/>
        <v>0</v>
      </c>
      <c r="BY34" s="14">
        <f t="shared" si="46"/>
        <v>0</v>
      </c>
      <c r="BZ34" s="78"/>
      <c r="CA34" s="78"/>
      <c r="CB34" s="13">
        <f>AVERAGE(T34,AO34)</f>
        <v>98016957.420000002</v>
      </c>
      <c r="CC34" s="95">
        <f>+CB34</f>
        <v>98016957.420000002</v>
      </c>
      <c r="CD34" s="95">
        <v>0</v>
      </c>
      <c r="CE34" s="95">
        <f t="shared" si="43"/>
        <v>0</v>
      </c>
      <c r="CF34" s="95">
        <v>0</v>
      </c>
      <c r="CG34" s="95">
        <f t="shared" si="44"/>
        <v>0</v>
      </c>
    </row>
    <row r="35" spans="1:85" x14ac:dyDescent="0.25">
      <c r="A35" s="2">
        <v>36</v>
      </c>
      <c r="B35" s="2" t="s">
        <v>65</v>
      </c>
      <c r="C35" s="2" t="s">
        <v>66</v>
      </c>
      <c r="D35" s="31" t="s">
        <v>100</v>
      </c>
      <c r="E35" s="32">
        <v>3</v>
      </c>
      <c r="F35" s="2" t="s">
        <v>9</v>
      </c>
      <c r="G35" s="2">
        <v>4</v>
      </c>
      <c r="H35" s="37" t="s">
        <v>9</v>
      </c>
      <c r="I35" s="9"/>
      <c r="J35" s="10">
        <f t="shared" si="0"/>
        <v>0</v>
      </c>
      <c r="K35" s="4" t="e">
        <f t="shared" si="1"/>
        <v>#DIV/0!</v>
      </c>
      <c r="L35" s="28"/>
      <c r="M35" s="28">
        <f t="shared" si="2"/>
        <v>0</v>
      </c>
      <c r="N35" s="38">
        <f t="shared" si="50"/>
        <v>0</v>
      </c>
      <c r="O35" s="41">
        <v>10196056.65</v>
      </c>
      <c r="P35" s="13">
        <f t="shared" si="47"/>
        <v>2353897.08</v>
      </c>
      <c r="Q35" s="13">
        <f t="shared" si="4"/>
        <v>0.23086347602825452</v>
      </c>
      <c r="R35" s="28">
        <v>7842159.5700000003</v>
      </c>
      <c r="S35" s="13">
        <f t="shared" si="5"/>
        <v>23526478.710000001</v>
      </c>
      <c r="T35" s="14">
        <f t="shared" si="6"/>
        <v>94105914.840000004</v>
      </c>
      <c r="U35" s="41">
        <v>10732202.310000001</v>
      </c>
      <c r="V35" s="13">
        <f t="shared" si="7"/>
        <v>10732202.310000001</v>
      </c>
      <c r="W35" s="26">
        <f t="shared" si="8"/>
        <v>1</v>
      </c>
      <c r="X35" s="13"/>
      <c r="Y35" s="13">
        <f t="shared" si="9"/>
        <v>0</v>
      </c>
      <c r="Z35" s="14">
        <f t="shared" si="10"/>
        <v>0</v>
      </c>
      <c r="AA35" s="45"/>
      <c r="AB35" s="13">
        <f t="shared" si="11"/>
        <v>0</v>
      </c>
      <c r="AC35" s="14">
        <f t="shared" si="12"/>
        <v>0</v>
      </c>
      <c r="AD35" s="45"/>
      <c r="AE35" s="13">
        <f t="shared" si="13"/>
        <v>0</v>
      </c>
      <c r="AF35" s="14">
        <f t="shared" si="14"/>
        <v>0</v>
      </c>
      <c r="AG35" s="45"/>
      <c r="AH35" s="13">
        <f t="shared" si="15"/>
        <v>0</v>
      </c>
      <c r="AI35" s="14">
        <f t="shared" si="16"/>
        <v>0</v>
      </c>
      <c r="AJ35" s="50"/>
      <c r="AK35" s="30">
        <f t="shared" si="17"/>
        <v>0</v>
      </c>
      <c r="AL35" s="51">
        <f t="shared" si="18"/>
        <v>0</v>
      </c>
      <c r="AM35" s="46">
        <v>8494000</v>
      </c>
      <c r="AN35" s="30">
        <f t="shared" si="19"/>
        <v>25482000</v>
      </c>
      <c r="AO35" s="35">
        <f t="shared" si="20"/>
        <v>101928000</v>
      </c>
      <c r="AP35" s="45"/>
      <c r="AQ35" s="13">
        <f t="shared" si="21"/>
        <v>0</v>
      </c>
      <c r="AR35" s="22">
        <f t="shared" si="22"/>
        <v>0</v>
      </c>
      <c r="AS35" s="45"/>
      <c r="AT35" s="13">
        <f t="shared" si="23"/>
        <v>0</v>
      </c>
      <c r="AU35" s="14">
        <f t="shared" si="24"/>
        <v>0</v>
      </c>
      <c r="AV35" s="43"/>
      <c r="AW35" s="13">
        <f t="shared" si="25"/>
        <v>0</v>
      </c>
      <c r="AX35" s="14">
        <f t="shared" si="26"/>
        <v>0</v>
      </c>
      <c r="AY35" s="45"/>
      <c r="AZ35" s="13">
        <f t="shared" si="27"/>
        <v>0</v>
      </c>
      <c r="BA35" s="22">
        <f t="shared" si="28"/>
        <v>0</v>
      </c>
      <c r="BB35" s="45"/>
      <c r="BC35" s="13">
        <f t="shared" si="29"/>
        <v>0</v>
      </c>
      <c r="BD35" s="14">
        <f t="shared" si="30"/>
        <v>0</v>
      </c>
      <c r="BE35" s="45"/>
      <c r="BF35" s="13">
        <f t="shared" si="31"/>
        <v>0</v>
      </c>
      <c r="BG35" s="22">
        <f t="shared" si="32"/>
        <v>0</v>
      </c>
      <c r="BH35" s="45"/>
      <c r="BI35" s="13">
        <f t="shared" si="33"/>
        <v>0</v>
      </c>
      <c r="BJ35" s="22">
        <f t="shared" si="34"/>
        <v>0</v>
      </c>
      <c r="BK35" s="45"/>
      <c r="BL35" s="13">
        <f t="shared" si="35"/>
        <v>0</v>
      </c>
      <c r="BM35" s="22">
        <f t="shared" si="36"/>
        <v>0</v>
      </c>
      <c r="BN35" s="45"/>
      <c r="BO35" s="13">
        <f t="shared" si="37"/>
        <v>0</v>
      </c>
      <c r="BP35" s="22">
        <f t="shared" si="38"/>
        <v>0</v>
      </c>
      <c r="BQ35" s="45"/>
      <c r="BR35" s="13">
        <f t="shared" si="39"/>
        <v>0</v>
      </c>
      <c r="BS35" s="22">
        <f t="shared" si="40"/>
        <v>0</v>
      </c>
      <c r="BT35" s="45"/>
      <c r="BU35" s="13">
        <f t="shared" si="41"/>
        <v>0</v>
      </c>
      <c r="BV35" s="22">
        <f t="shared" si="42"/>
        <v>0</v>
      </c>
      <c r="BW35" s="45"/>
      <c r="BX35" s="13">
        <f t="shared" si="45"/>
        <v>0</v>
      </c>
      <c r="BY35" s="14">
        <f t="shared" si="46"/>
        <v>0</v>
      </c>
      <c r="BZ35" s="78"/>
      <c r="CA35" s="78"/>
      <c r="CB35" s="13">
        <f>AVERAGE(T35,AO35)</f>
        <v>98016957.420000002</v>
      </c>
      <c r="CC35" s="95">
        <f>+CB35/4*1</f>
        <v>24504239.355</v>
      </c>
      <c r="CD35" s="95">
        <f>+CB35/4*3</f>
        <v>73512718.064999998</v>
      </c>
      <c r="CE35" s="95">
        <f t="shared" si="43"/>
        <v>75828368.684047505</v>
      </c>
      <c r="CF35" s="95"/>
      <c r="CG35" s="95">
        <f t="shared" si="44"/>
        <v>0</v>
      </c>
    </row>
    <row r="36" spans="1:85" x14ac:dyDescent="0.25">
      <c r="A36" s="2">
        <v>37</v>
      </c>
      <c r="B36" s="2" t="s">
        <v>65</v>
      </c>
      <c r="C36" s="2" t="s">
        <v>66</v>
      </c>
      <c r="D36" s="31" t="s">
        <v>100</v>
      </c>
      <c r="E36" s="32">
        <v>2</v>
      </c>
      <c r="F36" s="2" t="s">
        <v>9</v>
      </c>
      <c r="G36" s="2">
        <v>21</v>
      </c>
      <c r="H36" s="37" t="s">
        <v>9</v>
      </c>
      <c r="I36" s="9"/>
      <c r="J36" s="10">
        <f t="shared" ref="J36:J55" si="51">+I36-L36</f>
        <v>0</v>
      </c>
      <c r="K36" s="4" t="e">
        <f t="shared" ref="K36:K55" si="52">+J36/I36</f>
        <v>#DIV/0!</v>
      </c>
      <c r="L36" s="28"/>
      <c r="M36" s="28">
        <f t="shared" ref="M36:M55" si="53">+L36*E36</f>
        <v>0</v>
      </c>
      <c r="N36" s="38">
        <f t="shared" si="50"/>
        <v>0</v>
      </c>
      <c r="O36" s="41">
        <v>10196056.65</v>
      </c>
      <c r="P36" s="13">
        <f t="shared" si="47"/>
        <v>2353897.08</v>
      </c>
      <c r="Q36" s="13">
        <f t="shared" ref="Q36:Q55" si="54">+P36/O36</f>
        <v>0.23086347602825452</v>
      </c>
      <c r="R36" s="28">
        <v>7842159.5700000003</v>
      </c>
      <c r="S36" s="13">
        <f t="shared" ref="S36:S55" si="55">+R36*E36</f>
        <v>15684319.140000001</v>
      </c>
      <c r="T36" s="14">
        <f t="shared" ref="T36:T55" si="56">+S36*G36</f>
        <v>329370701.94</v>
      </c>
      <c r="U36" s="41">
        <v>10732202.310000001</v>
      </c>
      <c r="V36" s="13">
        <f t="shared" ref="V36:V55" si="57">+U36-X36</f>
        <v>10732202.310000001</v>
      </c>
      <c r="W36" s="26">
        <f t="shared" ref="W36:W55" si="58">+V36/U36</f>
        <v>1</v>
      </c>
      <c r="X36" s="13"/>
      <c r="Y36" s="13">
        <f t="shared" ref="Y36:Y55" si="59">+X36*E36</f>
        <v>0</v>
      </c>
      <c r="Z36" s="14">
        <f t="shared" ref="Z36:Z55" si="60">+Y36*G36</f>
        <v>0</v>
      </c>
      <c r="AA36" s="45"/>
      <c r="AB36" s="13">
        <f t="shared" ref="AB36:AB55" si="61">+AA36*E36</f>
        <v>0</v>
      </c>
      <c r="AC36" s="14">
        <f t="shared" ref="AC36:AC55" si="62">+AB36*G36</f>
        <v>0</v>
      </c>
      <c r="AD36" s="45"/>
      <c r="AE36" s="13">
        <f t="shared" ref="AE36:AE55" si="63">+AD36*E36</f>
        <v>0</v>
      </c>
      <c r="AF36" s="14">
        <f t="shared" ref="AF36:AF55" si="64">+AE36*G36</f>
        <v>0</v>
      </c>
      <c r="AG36" s="45"/>
      <c r="AH36" s="13">
        <f t="shared" ref="AH36:AH55" si="65">+AG36*E36</f>
        <v>0</v>
      </c>
      <c r="AI36" s="14">
        <f t="shared" ref="AI36:AI55" si="66">+AH36*G36</f>
        <v>0</v>
      </c>
      <c r="AJ36" s="50"/>
      <c r="AK36" s="30">
        <f t="shared" ref="AK36:AK55" si="67">+AJ36*E36</f>
        <v>0</v>
      </c>
      <c r="AL36" s="51">
        <f t="shared" ref="AL36:AL55" si="68">+AK36*G36</f>
        <v>0</v>
      </c>
      <c r="AM36" s="46">
        <v>8494000</v>
      </c>
      <c r="AN36" s="30">
        <f t="shared" ref="AN36:AN55" si="69">+AM36*E36</f>
        <v>16988000</v>
      </c>
      <c r="AO36" s="35">
        <f t="shared" ref="AO36:AO55" si="70">+AN36*G36</f>
        <v>356748000</v>
      </c>
      <c r="AP36" s="45"/>
      <c r="AQ36" s="13">
        <f t="shared" ref="AQ36:AQ55" si="71">+AP36*E36</f>
        <v>0</v>
      </c>
      <c r="AR36" s="22">
        <f t="shared" ref="AR36:AR55" si="72">+AQ36*G36</f>
        <v>0</v>
      </c>
      <c r="AS36" s="45"/>
      <c r="AT36" s="13">
        <f t="shared" ref="AT36:AT55" si="73">+AS36*E36</f>
        <v>0</v>
      </c>
      <c r="AU36" s="14">
        <f t="shared" ref="AU36:AU55" si="74">+AT36*G36</f>
        <v>0</v>
      </c>
      <c r="AV36" s="43"/>
      <c r="AW36" s="13">
        <f t="shared" ref="AW36:AW55" si="75">+AV36*E36</f>
        <v>0</v>
      </c>
      <c r="AX36" s="14">
        <f t="shared" ref="AX36:AX55" si="76">+AW36*G36</f>
        <v>0</v>
      </c>
      <c r="AY36" s="45"/>
      <c r="AZ36" s="13">
        <f t="shared" ref="AZ36:AZ55" si="77">+AY36*E36</f>
        <v>0</v>
      </c>
      <c r="BA36" s="22">
        <f t="shared" ref="BA36:BA55" si="78">+AZ36*G36</f>
        <v>0</v>
      </c>
      <c r="BB36" s="45"/>
      <c r="BC36" s="13">
        <f t="shared" ref="BC36:BC55" si="79">+BB36*E36</f>
        <v>0</v>
      </c>
      <c r="BD36" s="14">
        <f t="shared" ref="BD36:BD55" si="80">+BC36*G36</f>
        <v>0</v>
      </c>
      <c r="BE36" s="45"/>
      <c r="BF36" s="13">
        <f t="shared" ref="BF36:BF55" si="81">+BE36*E36</f>
        <v>0</v>
      </c>
      <c r="BG36" s="22">
        <f t="shared" ref="BG36:BG55" si="82">+BF36*G36</f>
        <v>0</v>
      </c>
      <c r="BH36" s="45"/>
      <c r="BI36" s="13">
        <f t="shared" ref="BI36:BI55" si="83">+BH36*E36</f>
        <v>0</v>
      </c>
      <c r="BJ36" s="22">
        <f t="shared" ref="BJ36:BJ55" si="84">+BI36*G36</f>
        <v>0</v>
      </c>
      <c r="BK36" s="45"/>
      <c r="BL36" s="13">
        <f t="shared" ref="BL36:BL55" si="85">+BK36*E36</f>
        <v>0</v>
      </c>
      <c r="BM36" s="22">
        <f t="shared" ref="BM36:BM55" si="86">+BL36*G36</f>
        <v>0</v>
      </c>
      <c r="BN36" s="45"/>
      <c r="BO36" s="13">
        <f t="shared" ref="BO36:BO55" si="87">+BN36*E36</f>
        <v>0</v>
      </c>
      <c r="BP36" s="22">
        <f t="shared" ref="BP36:BP55" si="88">+BO36*G36</f>
        <v>0</v>
      </c>
      <c r="BQ36" s="45"/>
      <c r="BR36" s="13">
        <f t="shared" ref="BR36:BR55" si="89">+BQ36*E36</f>
        <v>0</v>
      </c>
      <c r="BS36" s="22">
        <f t="shared" ref="BS36:BS55" si="90">+BR36*G36</f>
        <v>0</v>
      </c>
      <c r="BT36" s="45"/>
      <c r="BU36" s="13">
        <f t="shared" ref="BU36:BU55" si="91">+BT36*E36</f>
        <v>0</v>
      </c>
      <c r="BV36" s="22">
        <f t="shared" ref="BV36:BV55" si="92">+BU36*G36</f>
        <v>0</v>
      </c>
      <c r="BW36" s="45"/>
      <c r="BX36" s="13">
        <f t="shared" si="45"/>
        <v>0</v>
      </c>
      <c r="BY36" s="14">
        <f t="shared" si="46"/>
        <v>0</v>
      </c>
      <c r="BZ36" s="78"/>
      <c r="CA36" s="78"/>
      <c r="CB36" s="13">
        <f>AVERAGE(T36,AO36)</f>
        <v>343059350.97000003</v>
      </c>
      <c r="CC36" s="87"/>
      <c r="CD36" s="95">
        <f>+CB36/21*9</f>
        <v>147025436.13000003</v>
      </c>
      <c r="CE36" s="95">
        <f t="shared" ref="CE36:CE55" si="93">(CD36*1.0315)</f>
        <v>151656737.36809504</v>
      </c>
      <c r="CF36" s="95">
        <f>+CB36/21*12</f>
        <v>196033914.84000003</v>
      </c>
      <c r="CG36" s="95">
        <f t="shared" ref="CG36:CG55" si="94">(CF36*1.03*1.0315)</f>
        <v>208275252.65218386</v>
      </c>
    </row>
    <row r="37" spans="1:85" ht="30" x14ac:dyDescent="0.25">
      <c r="A37" s="2">
        <v>50</v>
      </c>
      <c r="B37" s="2" t="s">
        <v>81</v>
      </c>
      <c r="C37" s="2" t="s">
        <v>82</v>
      </c>
      <c r="D37" s="31" t="s">
        <v>104</v>
      </c>
      <c r="E37" s="32">
        <v>7</v>
      </c>
      <c r="F37" s="2" t="s">
        <v>27</v>
      </c>
      <c r="G37" s="2">
        <v>21</v>
      </c>
      <c r="H37" s="37" t="s">
        <v>9</v>
      </c>
      <c r="I37" s="9">
        <v>189454.68</v>
      </c>
      <c r="J37" s="10">
        <f t="shared" si="51"/>
        <v>149654.68</v>
      </c>
      <c r="K37" s="4">
        <f t="shared" si="52"/>
        <v>0.78992337375883248</v>
      </c>
      <c r="L37" s="28">
        <v>39800</v>
      </c>
      <c r="M37" s="28">
        <f t="shared" si="53"/>
        <v>278600</v>
      </c>
      <c r="N37" s="38">
        <f t="shared" si="50"/>
        <v>5850600</v>
      </c>
      <c r="O37" s="41">
        <v>69741.289999999994</v>
      </c>
      <c r="P37" s="13">
        <f t="shared" si="47"/>
        <v>14042.549999999996</v>
      </c>
      <c r="Q37" s="13">
        <f t="shared" si="54"/>
        <v>0.20135202546439845</v>
      </c>
      <c r="R37" s="28">
        <v>55698.74</v>
      </c>
      <c r="S37" s="13">
        <f t="shared" si="55"/>
        <v>389891.18</v>
      </c>
      <c r="T37" s="14">
        <f t="shared" si="56"/>
        <v>8187714.7800000003</v>
      </c>
      <c r="U37" s="41">
        <v>189454.68</v>
      </c>
      <c r="V37" s="13">
        <f t="shared" si="57"/>
        <v>189454.68</v>
      </c>
      <c r="W37" s="26">
        <f t="shared" si="58"/>
        <v>1</v>
      </c>
      <c r="X37" s="13"/>
      <c r="Y37" s="13">
        <f t="shared" si="59"/>
        <v>0</v>
      </c>
      <c r="Z37" s="14">
        <f t="shared" si="60"/>
        <v>0</v>
      </c>
      <c r="AA37" s="45"/>
      <c r="AB37" s="13">
        <f t="shared" si="61"/>
        <v>0</v>
      </c>
      <c r="AC37" s="14">
        <f t="shared" si="62"/>
        <v>0</v>
      </c>
      <c r="AD37" s="45"/>
      <c r="AE37" s="13">
        <f t="shared" si="63"/>
        <v>0</v>
      </c>
      <c r="AF37" s="14">
        <f t="shared" si="64"/>
        <v>0</v>
      </c>
      <c r="AG37" s="45"/>
      <c r="AH37" s="13">
        <f t="shared" si="65"/>
        <v>0</v>
      </c>
      <c r="AI37" s="14">
        <f t="shared" si="66"/>
        <v>0</v>
      </c>
      <c r="AJ37" s="50"/>
      <c r="AK37" s="30">
        <f t="shared" si="67"/>
        <v>0</v>
      </c>
      <c r="AL37" s="51">
        <f t="shared" si="68"/>
        <v>0</v>
      </c>
      <c r="AM37" s="50"/>
      <c r="AN37" s="30">
        <f t="shared" si="69"/>
        <v>0</v>
      </c>
      <c r="AO37" s="35">
        <f t="shared" si="70"/>
        <v>0</v>
      </c>
      <c r="AP37" s="45"/>
      <c r="AQ37" s="13">
        <f t="shared" si="71"/>
        <v>0</v>
      </c>
      <c r="AR37" s="22">
        <f t="shared" si="72"/>
        <v>0</v>
      </c>
      <c r="AS37" s="45"/>
      <c r="AT37" s="13">
        <f t="shared" si="73"/>
        <v>0</v>
      </c>
      <c r="AU37" s="14">
        <f t="shared" si="74"/>
        <v>0</v>
      </c>
      <c r="AV37" s="43"/>
      <c r="AW37" s="13">
        <f t="shared" si="75"/>
        <v>0</v>
      </c>
      <c r="AX37" s="14">
        <f t="shared" si="76"/>
        <v>0</v>
      </c>
      <c r="AY37" s="45"/>
      <c r="AZ37" s="13">
        <f t="shared" si="77"/>
        <v>0</v>
      </c>
      <c r="BA37" s="22">
        <f t="shared" si="78"/>
        <v>0</v>
      </c>
      <c r="BB37" s="45"/>
      <c r="BC37" s="13">
        <f t="shared" si="79"/>
        <v>0</v>
      </c>
      <c r="BD37" s="14">
        <f t="shared" si="80"/>
        <v>0</v>
      </c>
      <c r="BE37" s="45"/>
      <c r="BF37" s="13">
        <f t="shared" si="81"/>
        <v>0</v>
      </c>
      <c r="BG37" s="22">
        <f t="shared" si="82"/>
        <v>0</v>
      </c>
      <c r="BH37" s="45"/>
      <c r="BI37" s="13">
        <f t="shared" si="83"/>
        <v>0</v>
      </c>
      <c r="BJ37" s="22">
        <f t="shared" si="84"/>
        <v>0</v>
      </c>
      <c r="BK37" s="45"/>
      <c r="BL37" s="13">
        <f t="shared" si="85"/>
        <v>0</v>
      </c>
      <c r="BM37" s="22">
        <f t="shared" si="86"/>
        <v>0</v>
      </c>
      <c r="BN37" s="45"/>
      <c r="BO37" s="13">
        <f t="shared" si="87"/>
        <v>0</v>
      </c>
      <c r="BP37" s="22">
        <f t="shared" si="88"/>
        <v>0</v>
      </c>
      <c r="BQ37" s="45"/>
      <c r="BR37" s="13">
        <f t="shared" si="89"/>
        <v>0</v>
      </c>
      <c r="BS37" s="22">
        <f t="shared" si="90"/>
        <v>0</v>
      </c>
      <c r="BT37" s="45"/>
      <c r="BU37" s="13">
        <f t="shared" si="91"/>
        <v>0</v>
      </c>
      <c r="BV37" s="22">
        <f t="shared" si="92"/>
        <v>0</v>
      </c>
      <c r="BW37" s="45"/>
      <c r="BX37" s="13">
        <f t="shared" si="45"/>
        <v>0</v>
      </c>
      <c r="BY37" s="14">
        <f t="shared" si="46"/>
        <v>0</v>
      </c>
      <c r="BZ37" s="78"/>
      <c r="CA37" s="78"/>
      <c r="CB37" s="13">
        <f>AVERAGE(N37,T37)</f>
        <v>7019157.3900000006</v>
      </c>
      <c r="CC37" s="95">
        <v>0</v>
      </c>
      <c r="CD37" s="95">
        <f>+CB37/21*9</f>
        <v>3008210.31</v>
      </c>
      <c r="CE37" s="95">
        <f t="shared" si="93"/>
        <v>3102968.9347650004</v>
      </c>
      <c r="CF37" s="95">
        <f>+CB37/21*12</f>
        <v>4010947.08</v>
      </c>
      <c r="CG37" s="95">
        <f t="shared" si="94"/>
        <v>4261410.6704106005</v>
      </c>
    </row>
    <row r="38" spans="1:85" x14ac:dyDescent="0.25">
      <c r="A38" s="2">
        <v>52</v>
      </c>
      <c r="B38" s="2" t="s">
        <v>85</v>
      </c>
      <c r="C38" s="2" t="s">
        <v>86</v>
      </c>
      <c r="D38" s="31" t="s">
        <v>93</v>
      </c>
      <c r="E38" s="32">
        <v>416</v>
      </c>
      <c r="F38" s="2" t="s">
        <v>49</v>
      </c>
      <c r="G38" s="2">
        <v>28</v>
      </c>
      <c r="H38" s="37" t="s">
        <v>9</v>
      </c>
      <c r="I38" s="9">
        <v>884121.84</v>
      </c>
      <c r="J38" s="10">
        <f t="shared" si="51"/>
        <v>881481.84</v>
      </c>
      <c r="K38" s="4">
        <f t="shared" si="52"/>
        <v>0.99701398621710324</v>
      </c>
      <c r="L38" s="28">
        <f>1320000/500</f>
        <v>2640</v>
      </c>
      <c r="M38" s="28">
        <f t="shared" si="53"/>
        <v>1098240</v>
      </c>
      <c r="N38" s="38">
        <f t="shared" si="50"/>
        <v>30750720</v>
      </c>
      <c r="O38" s="41"/>
      <c r="P38" s="13">
        <f t="shared" si="47"/>
        <v>-7497.36</v>
      </c>
      <c r="Q38" s="13" t="e">
        <f t="shared" si="54"/>
        <v>#DIV/0!</v>
      </c>
      <c r="R38" s="28">
        <v>7497.36</v>
      </c>
      <c r="S38" s="13">
        <f t="shared" si="55"/>
        <v>3118901.76</v>
      </c>
      <c r="T38" s="14">
        <f t="shared" si="56"/>
        <v>87329249.280000001</v>
      </c>
      <c r="U38" s="41">
        <v>884121.84</v>
      </c>
      <c r="V38" s="13">
        <f t="shared" si="57"/>
        <v>884121.84</v>
      </c>
      <c r="W38" s="26">
        <f t="shared" si="58"/>
        <v>1</v>
      </c>
      <c r="X38" s="13"/>
      <c r="Y38" s="13">
        <f t="shared" si="59"/>
        <v>0</v>
      </c>
      <c r="Z38" s="14">
        <f t="shared" si="60"/>
        <v>0</v>
      </c>
      <c r="AA38" s="45"/>
      <c r="AB38" s="13">
        <f t="shared" si="61"/>
        <v>0</v>
      </c>
      <c r="AC38" s="14">
        <f t="shared" si="62"/>
        <v>0</v>
      </c>
      <c r="AD38" s="45"/>
      <c r="AE38" s="13">
        <f t="shared" si="63"/>
        <v>0</v>
      </c>
      <c r="AF38" s="14">
        <f t="shared" si="64"/>
        <v>0</v>
      </c>
      <c r="AG38" s="45"/>
      <c r="AH38" s="13">
        <f t="shared" si="65"/>
        <v>0</v>
      </c>
      <c r="AI38" s="14">
        <f t="shared" si="66"/>
        <v>0</v>
      </c>
      <c r="AJ38" s="50"/>
      <c r="AK38" s="30">
        <f t="shared" si="67"/>
        <v>0</v>
      </c>
      <c r="AL38" s="51">
        <f t="shared" si="68"/>
        <v>0</v>
      </c>
      <c r="AM38" s="50"/>
      <c r="AN38" s="30">
        <f t="shared" si="69"/>
        <v>0</v>
      </c>
      <c r="AO38" s="35">
        <f t="shared" si="70"/>
        <v>0</v>
      </c>
      <c r="AP38" s="45"/>
      <c r="AQ38" s="13">
        <f t="shared" si="71"/>
        <v>0</v>
      </c>
      <c r="AR38" s="22">
        <f t="shared" si="72"/>
        <v>0</v>
      </c>
      <c r="AS38" s="45"/>
      <c r="AT38" s="13">
        <f t="shared" si="73"/>
        <v>0</v>
      </c>
      <c r="AU38" s="14">
        <f t="shared" si="74"/>
        <v>0</v>
      </c>
      <c r="AV38" s="43"/>
      <c r="AW38" s="13">
        <f t="shared" si="75"/>
        <v>0</v>
      </c>
      <c r="AX38" s="14">
        <f t="shared" si="76"/>
        <v>0</v>
      </c>
      <c r="AY38" s="45"/>
      <c r="AZ38" s="13">
        <f t="shared" si="77"/>
        <v>0</v>
      </c>
      <c r="BA38" s="22">
        <f t="shared" si="78"/>
        <v>0</v>
      </c>
      <c r="BB38" s="45"/>
      <c r="BC38" s="13">
        <f t="shared" si="79"/>
        <v>0</v>
      </c>
      <c r="BD38" s="14">
        <f t="shared" si="80"/>
        <v>0</v>
      </c>
      <c r="BE38" s="45"/>
      <c r="BF38" s="13">
        <f t="shared" si="81"/>
        <v>0</v>
      </c>
      <c r="BG38" s="22">
        <f t="shared" si="82"/>
        <v>0</v>
      </c>
      <c r="BH38" s="45"/>
      <c r="BI38" s="13">
        <f t="shared" si="83"/>
        <v>0</v>
      </c>
      <c r="BJ38" s="22">
        <f t="shared" si="84"/>
        <v>0</v>
      </c>
      <c r="BK38" s="45"/>
      <c r="BL38" s="13">
        <f t="shared" si="85"/>
        <v>0</v>
      </c>
      <c r="BM38" s="22">
        <f t="shared" si="86"/>
        <v>0</v>
      </c>
      <c r="BN38" s="45"/>
      <c r="BO38" s="13">
        <f t="shared" si="87"/>
        <v>0</v>
      </c>
      <c r="BP38" s="22">
        <f t="shared" si="88"/>
        <v>0</v>
      </c>
      <c r="BQ38" s="45"/>
      <c r="BR38" s="13">
        <f t="shared" si="89"/>
        <v>0</v>
      </c>
      <c r="BS38" s="22">
        <f t="shared" si="90"/>
        <v>0</v>
      </c>
      <c r="BT38" s="45"/>
      <c r="BU38" s="13">
        <f t="shared" si="91"/>
        <v>0</v>
      </c>
      <c r="BV38" s="22">
        <f t="shared" si="92"/>
        <v>0</v>
      </c>
      <c r="BW38" s="45"/>
      <c r="BX38" s="13">
        <f t="shared" si="45"/>
        <v>0</v>
      </c>
      <c r="BY38" s="14">
        <f t="shared" si="46"/>
        <v>0</v>
      </c>
      <c r="BZ38" s="78"/>
      <c r="CA38" s="78"/>
      <c r="CB38" s="13">
        <f>AVERAGE(N38,T38)</f>
        <v>59039984.640000001</v>
      </c>
      <c r="CC38" s="95">
        <f>+CB38/28*4</f>
        <v>8434283.5199999996</v>
      </c>
      <c r="CD38" s="95">
        <f>+CB38/28*12</f>
        <v>25302850.559999999</v>
      </c>
      <c r="CE38" s="95">
        <f t="shared" si="93"/>
        <v>26099890.352639999</v>
      </c>
      <c r="CF38" s="95">
        <f>+CB38/28*12</f>
        <v>25302850.559999999</v>
      </c>
      <c r="CG38" s="95">
        <f t="shared" si="94"/>
        <v>26882887.063219201</v>
      </c>
    </row>
    <row r="39" spans="1:85" x14ac:dyDescent="0.25">
      <c r="A39" s="2">
        <v>44</v>
      </c>
      <c r="B39" s="2" t="s">
        <v>72</v>
      </c>
      <c r="C39" s="2" t="s">
        <v>73</v>
      </c>
      <c r="D39" s="31" t="s">
        <v>93</v>
      </c>
      <c r="E39" s="32">
        <v>125</v>
      </c>
      <c r="F39" s="2" t="s">
        <v>73</v>
      </c>
      <c r="G39" s="2">
        <v>28</v>
      </c>
      <c r="H39" s="37" t="s">
        <v>9</v>
      </c>
      <c r="I39" s="9">
        <v>315757.8</v>
      </c>
      <c r="J39" s="10">
        <f t="shared" si="51"/>
        <v>293677.8</v>
      </c>
      <c r="K39" s="4">
        <f t="shared" si="52"/>
        <v>0.93007298632052793</v>
      </c>
      <c r="L39" s="28">
        <f>2428800/110</f>
        <v>22080</v>
      </c>
      <c r="M39" s="28">
        <f t="shared" si="53"/>
        <v>2760000</v>
      </c>
      <c r="N39" s="38">
        <f t="shared" si="50"/>
        <v>77280000</v>
      </c>
      <c r="O39" s="41"/>
      <c r="P39" s="13">
        <f t="shared" si="47"/>
        <v>0</v>
      </c>
      <c r="Q39" s="13" t="e">
        <f t="shared" si="54"/>
        <v>#DIV/0!</v>
      </c>
      <c r="R39" s="28"/>
      <c r="S39" s="13">
        <f t="shared" si="55"/>
        <v>0</v>
      </c>
      <c r="T39" s="14">
        <f t="shared" si="56"/>
        <v>0</v>
      </c>
      <c r="U39" s="41">
        <v>315757.8</v>
      </c>
      <c r="V39" s="13">
        <f t="shared" si="57"/>
        <v>315757.8</v>
      </c>
      <c r="W39" s="26">
        <f t="shared" si="58"/>
        <v>1</v>
      </c>
      <c r="X39" s="13"/>
      <c r="Y39" s="13">
        <f t="shared" si="59"/>
        <v>0</v>
      </c>
      <c r="Z39" s="14">
        <f t="shared" si="60"/>
        <v>0</v>
      </c>
      <c r="AA39" s="45"/>
      <c r="AB39" s="13">
        <f t="shared" si="61"/>
        <v>0</v>
      </c>
      <c r="AC39" s="14">
        <f t="shared" si="62"/>
        <v>0</v>
      </c>
      <c r="AD39" s="45">
        <v>80575.19</v>
      </c>
      <c r="AE39" s="13">
        <f t="shared" si="63"/>
        <v>10071898.75</v>
      </c>
      <c r="AF39" s="14">
        <f t="shared" si="64"/>
        <v>282013165</v>
      </c>
      <c r="AG39" s="45"/>
      <c r="AH39" s="13">
        <f t="shared" si="65"/>
        <v>0</v>
      </c>
      <c r="AI39" s="14">
        <f t="shared" si="66"/>
        <v>0</v>
      </c>
      <c r="AJ39" s="50"/>
      <c r="AK39" s="30">
        <f t="shared" si="67"/>
        <v>0</v>
      </c>
      <c r="AL39" s="51">
        <f t="shared" si="68"/>
        <v>0</v>
      </c>
      <c r="AM39" s="50">
        <v>42000</v>
      </c>
      <c r="AN39" s="30">
        <f t="shared" si="69"/>
        <v>5250000</v>
      </c>
      <c r="AO39" s="35">
        <f t="shared" si="70"/>
        <v>147000000</v>
      </c>
      <c r="AP39" s="45"/>
      <c r="AQ39" s="13">
        <f t="shared" si="71"/>
        <v>0</v>
      </c>
      <c r="AR39" s="22">
        <f t="shared" si="72"/>
        <v>0</v>
      </c>
      <c r="AS39" s="45"/>
      <c r="AT39" s="13">
        <f t="shared" si="73"/>
        <v>0</v>
      </c>
      <c r="AU39" s="14">
        <f t="shared" si="74"/>
        <v>0</v>
      </c>
      <c r="AV39" s="43"/>
      <c r="AW39" s="13">
        <f t="shared" si="75"/>
        <v>0</v>
      </c>
      <c r="AX39" s="14">
        <f t="shared" si="76"/>
        <v>0</v>
      </c>
      <c r="AY39" s="45"/>
      <c r="AZ39" s="13">
        <f t="shared" si="77"/>
        <v>0</v>
      </c>
      <c r="BA39" s="22">
        <f t="shared" si="78"/>
        <v>0</v>
      </c>
      <c r="BB39" s="45"/>
      <c r="BC39" s="13">
        <f t="shared" si="79"/>
        <v>0</v>
      </c>
      <c r="BD39" s="14">
        <f t="shared" si="80"/>
        <v>0</v>
      </c>
      <c r="BE39" s="45"/>
      <c r="BF39" s="13">
        <f t="shared" si="81"/>
        <v>0</v>
      </c>
      <c r="BG39" s="22">
        <f t="shared" si="82"/>
        <v>0</v>
      </c>
      <c r="BH39" s="45"/>
      <c r="BI39" s="13">
        <f t="shared" si="83"/>
        <v>0</v>
      </c>
      <c r="BJ39" s="22">
        <f t="shared" si="84"/>
        <v>0</v>
      </c>
      <c r="BK39" s="45"/>
      <c r="BL39" s="13">
        <f t="shared" si="85"/>
        <v>0</v>
      </c>
      <c r="BM39" s="22">
        <f t="shared" si="86"/>
        <v>0</v>
      </c>
      <c r="BN39" s="45"/>
      <c r="BO39" s="13">
        <f t="shared" si="87"/>
        <v>0</v>
      </c>
      <c r="BP39" s="22">
        <f t="shared" si="88"/>
        <v>0</v>
      </c>
      <c r="BQ39" s="45"/>
      <c r="BR39" s="13">
        <f t="shared" si="89"/>
        <v>0</v>
      </c>
      <c r="BS39" s="22">
        <f t="shared" si="90"/>
        <v>0</v>
      </c>
      <c r="BT39" s="45"/>
      <c r="BU39" s="13">
        <f t="shared" si="91"/>
        <v>0</v>
      </c>
      <c r="BV39" s="22">
        <f t="shared" si="92"/>
        <v>0</v>
      </c>
      <c r="BW39" s="45"/>
      <c r="BX39" s="13">
        <f t="shared" si="45"/>
        <v>0</v>
      </c>
      <c r="BY39" s="14">
        <f t="shared" si="46"/>
        <v>0</v>
      </c>
      <c r="BZ39" s="78"/>
      <c r="CA39" s="78"/>
      <c r="CB39" s="13">
        <f>AVERAGE(N39,AF39,AO39)</f>
        <v>168764388.33333334</v>
      </c>
      <c r="CC39" s="95">
        <f>+CB39/28*4</f>
        <v>24109198.333333336</v>
      </c>
      <c r="CD39" s="95">
        <f>+CB39/28*12</f>
        <v>72327595</v>
      </c>
      <c r="CE39" s="95">
        <f t="shared" si="93"/>
        <v>74605914.242500007</v>
      </c>
      <c r="CF39" s="95">
        <f>+CB39/28*12</f>
        <v>72327595</v>
      </c>
      <c r="CG39" s="95">
        <f t="shared" si="94"/>
        <v>76844091.669775009</v>
      </c>
    </row>
    <row r="40" spans="1:85" ht="30" x14ac:dyDescent="0.25">
      <c r="A40" s="2">
        <v>45</v>
      </c>
      <c r="B40" s="2" t="s">
        <v>74</v>
      </c>
      <c r="C40" s="2" t="s">
        <v>75</v>
      </c>
      <c r="D40" s="31" t="s">
        <v>93</v>
      </c>
      <c r="E40" s="32">
        <v>1</v>
      </c>
      <c r="F40" s="2" t="s">
        <v>76</v>
      </c>
      <c r="G40" s="2">
        <v>28</v>
      </c>
      <c r="H40" s="37" t="s">
        <v>9</v>
      </c>
      <c r="I40" s="9"/>
      <c r="J40" s="10">
        <f t="shared" si="51"/>
        <v>0</v>
      </c>
      <c r="K40" s="4" t="e">
        <f t="shared" si="52"/>
        <v>#DIV/0!</v>
      </c>
      <c r="L40" s="28"/>
      <c r="M40" s="28">
        <f t="shared" si="53"/>
        <v>0</v>
      </c>
      <c r="N40" s="38">
        <f t="shared" si="50"/>
        <v>0</v>
      </c>
      <c r="O40" s="41"/>
      <c r="P40" s="13">
        <f t="shared" si="47"/>
        <v>0</v>
      </c>
      <c r="Q40" s="13" t="e">
        <f t="shared" si="54"/>
        <v>#DIV/0!</v>
      </c>
      <c r="R40" s="28"/>
      <c r="S40" s="13">
        <f t="shared" si="55"/>
        <v>0</v>
      </c>
      <c r="T40" s="14">
        <f t="shared" si="56"/>
        <v>0</v>
      </c>
      <c r="U40" s="41">
        <v>1073576.52</v>
      </c>
      <c r="V40" s="13">
        <f t="shared" si="57"/>
        <v>1073576.52</v>
      </c>
      <c r="W40" s="26">
        <f t="shared" si="58"/>
        <v>1</v>
      </c>
      <c r="X40" s="13"/>
      <c r="Y40" s="13">
        <f t="shared" si="59"/>
        <v>0</v>
      </c>
      <c r="Z40" s="14">
        <f t="shared" si="60"/>
        <v>0</v>
      </c>
      <c r="AA40" s="45"/>
      <c r="AB40" s="13">
        <f t="shared" si="61"/>
        <v>0</v>
      </c>
      <c r="AC40" s="14">
        <f t="shared" si="62"/>
        <v>0</v>
      </c>
      <c r="AD40" s="45"/>
      <c r="AE40" s="13">
        <f t="shared" si="63"/>
        <v>0</v>
      </c>
      <c r="AF40" s="14">
        <f t="shared" si="64"/>
        <v>0</v>
      </c>
      <c r="AG40" s="45"/>
      <c r="AH40" s="13">
        <f t="shared" si="65"/>
        <v>0</v>
      </c>
      <c r="AI40" s="14">
        <f t="shared" si="66"/>
        <v>0</v>
      </c>
      <c r="AJ40" s="50"/>
      <c r="AK40" s="30">
        <f t="shared" si="67"/>
        <v>0</v>
      </c>
      <c r="AL40" s="51">
        <f t="shared" si="68"/>
        <v>0</v>
      </c>
      <c r="AM40" s="50"/>
      <c r="AN40" s="30">
        <f t="shared" si="69"/>
        <v>0</v>
      </c>
      <c r="AO40" s="35">
        <f t="shared" si="70"/>
        <v>0</v>
      </c>
      <c r="AP40" s="45"/>
      <c r="AQ40" s="13">
        <f t="shared" si="71"/>
        <v>0</v>
      </c>
      <c r="AR40" s="22">
        <f t="shared" si="72"/>
        <v>0</v>
      </c>
      <c r="AS40" s="45"/>
      <c r="AT40" s="13">
        <f t="shared" si="73"/>
        <v>0</v>
      </c>
      <c r="AU40" s="14">
        <f t="shared" si="74"/>
        <v>0</v>
      </c>
      <c r="AV40" s="43"/>
      <c r="AW40" s="13">
        <f t="shared" si="75"/>
        <v>0</v>
      </c>
      <c r="AX40" s="14">
        <f t="shared" si="76"/>
        <v>0</v>
      </c>
      <c r="AY40" s="45"/>
      <c r="AZ40" s="13">
        <f t="shared" si="77"/>
        <v>0</v>
      </c>
      <c r="BA40" s="22">
        <f t="shared" si="78"/>
        <v>0</v>
      </c>
      <c r="BB40" s="45"/>
      <c r="BC40" s="13">
        <f t="shared" si="79"/>
        <v>0</v>
      </c>
      <c r="BD40" s="14">
        <f t="shared" si="80"/>
        <v>0</v>
      </c>
      <c r="BE40" s="45">
        <v>3073893.54</v>
      </c>
      <c r="BF40" s="13">
        <f t="shared" si="81"/>
        <v>3073893.54</v>
      </c>
      <c r="BG40" s="22">
        <f t="shared" si="82"/>
        <v>86069019.120000005</v>
      </c>
      <c r="BH40" s="45">
        <v>916729.59628231195</v>
      </c>
      <c r="BI40" s="13">
        <f t="shared" si="83"/>
        <v>916729.59628231195</v>
      </c>
      <c r="BJ40" s="22">
        <f t="shared" si="84"/>
        <v>25668428.695904735</v>
      </c>
      <c r="BK40" s="45"/>
      <c r="BL40" s="13">
        <f t="shared" si="85"/>
        <v>0</v>
      </c>
      <c r="BM40" s="22">
        <f t="shared" si="86"/>
        <v>0</v>
      </c>
      <c r="BN40" s="45"/>
      <c r="BO40" s="13">
        <f t="shared" si="87"/>
        <v>0</v>
      </c>
      <c r="BP40" s="22">
        <f t="shared" si="88"/>
        <v>0</v>
      </c>
      <c r="BQ40" s="45"/>
      <c r="BR40" s="13">
        <f t="shared" si="89"/>
        <v>0</v>
      </c>
      <c r="BS40" s="22">
        <f t="shared" si="90"/>
        <v>0</v>
      </c>
      <c r="BT40" s="45"/>
      <c r="BU40" s="13">
        <f t="shared" si="91"/>
        <v>0</v>
      </c>
      <c r="BV40" s="22">
        <f t="shared" si="92"/>
        <v>0</v>
      </c>
      <c r="BW40" s="45"/>
      <c r="BX40" s="13">
        <f t="shared" si="45"/>
        <v>0</v>
      </c>
      <c r="BY40" s="14">
        <f t="shared" si="46"/>
        <v>0</v>
      </c>
      <c r="BZ40" s="78"/>
      <c r="CA40" s="78"/>
      <c r="CB40" s="13">
        <f>AVERAGE(BG40,BJ40)</f>
        <v>55868723.907952368</v>
      </c>
      <c r="CC40" s="95">
        <f>+CB40/28*4</f>
        <v>7981246.2725646244</v>
      </c>
      <c r="CD40" s="95">
        <f>+CB40/28*12</f>
        <v>23943738.817693874</v>
      </c>
      <c r="CE40" s="95">
        <f t="shared" si="93"/>
        <v>24697966.590451233</v>
      </c>
      <c r="CF40" s="95">
        <f>+CB40/28*12</f>
        <v>23943738.817693874</v>
      </c>
      <c r="CG40" s="95">
        <f t="shared" si="94"/>
        <v>25438905.588164773</v>
      </c>
    </row>
    <row r="41" spans="1:85" x14ac:dyDescent="0.25">
      <c r="A41" s="2">
        <v>46</v>
      </c>
      <c r="B41" s="2" t="s">
        <v>77</v>
      </c>
      <c r="C41" s="2" t="s">
        <v>78</v>
      </c>
      <c r="D41" s="31" t="s">
        <v>102</v>
      </c>
      <c r="E41" s="32">
        <v>1</v>
      </c>
      <c r="F41" s="2" t="s">
        <v>9</v>
      </c>
      <c r="G41" s="2">
        <v>28</v>
      </c>
      <c r="H41" s="37" t="s">
        <v>9</v>
      </c>
      <c r="I41" s="9"/>
      <c r="J41" s="10">
        <f t="shared" si="51"/>
        <v>0</v>
      </c>
      <c r="K41" s="4" t="e">
        <f t="shared" si="52"/>
        <v>#DIV/0!</v>
      </c>
      <c r="L41" s="28"/>
      <c r="M41" s="28">
        <f t="shared" si="53"/>
        <v>0</v>
      </c>
      <c r="N41" s="38">
        <f t="shared" si="50"/>
        <v>0</v>
      </c>
      <c r="O41" s="41"/>
      <c r="P41" s="13">
        <f t="shared" si="47"/>
        <v>0</v>
      </c>
      <c r="Q41" s="13" t="e">
        <f t="shared" si="54"/>
        <v>#DIV/0!</v>
      </c>
      <c r="R41" s="28"/>
      <c r="S41" s="13">
        <f t="shared" si="55"/>
        <v>0</v>
      </c>
      <c r="T41" s="14">
        <f t="shared" si="56"/>
        <v>0</v>
      </c>
      <c r="U41" s="41">
        <v>2408600.29</v>
      </c>
      <c r="V41" s="13">
        <f t="shared" si="57"/>
        <v>2408600.29</v>
      </c>
      <c r="W41" s="26">
        <f t="shared" si="58"/>
        <v>1</v>
      </c>
      <c r="X41" s="13"/>
      <c r="Y41" s="13">
        <f t="shared" si="59"/>
        <v>0</v>
      </c>
      <c r="Z41" s="14">
        <f t="shared" si="60"/>
        <v>0</v>
      </c>
      <c r="AA41" s="45">
        <v>986282.35</v>
      </c>
      <c r="AB41" s="13">
        <f t="shared" si="61"/>
        <v>986282.35</v>
      </c>
      <c r="AC41" s="14">
        <f t="shared" si="62"/>
        <v>27615905.800000001</v>
      </c>
      <c r="AD41" s="45"/>
      <c r="AE41" s="13">
        <f t="shared" si="63"/>
        <v>0</v>
      </c>
      <c r="AF41" s="14">
        <f t="shared" si="64"/>
        <v>0</v>
      </c>
      <c r="AG41" s="45"/>
      <c r="AH41" s="13">
        <f t="shared" si="65"/>
        <v>0</v>
      </c>
      <c r="AI41" s="14">
        <f t="shared" si="66"/>
        <v>0</v>
      </c>
      <c r="AJ41" s="50"/>
      <c r="AK41" s="30">
        <f t="shared" si="67"/>
        <v>0</v>
      </c>
      <c r="AL41" s="51">
        <f t="shared" si="68"/>
        <v>0</v>
      </c>
      <c r="AM41" s="50"/>
      <c r="AN41" s="30">
        <f t="shared" si="69"/>
        <v>0</v>
      </c>
      <c r="AO41" s="35">
        <f t="shared" si="70"/>
        <v>0</v>
      </c>
      <c r="AP41" s="45"/>
      <c r="AQ41" s="13">
        <f t="shared" si="71"/>
        <v>0</v>
      </c>
      <c r="AR41" s="22">
        <f t="shared" si="72"/>
        <v>0</v>
      </c>
      <c r="AS41" s="45"/>
      <c r="AT41" s="13">
        <f t="shared" si="73"/>
        <v>0</v>
      </c>
      <c r="AU41" s="14">
        <f t="shared" si="74"/>
        <v>0</v>
      </c>
      <c r="AV41" s="43">
        <v>772989.56</v>
      </c>
      <c r="AW41" s="13">
        <f t="shared" si="75"/>
        <v>772989.56</v>
      </c>
      <c r="AX41" s="14">
        <f t="shared" si="76"/>
        <v>21643707.68</v>
      </c>
      <c r="AY41" s="45"/>
      <c r="AZ41" s="13">
        <f t="shared" si="77"/>
        <v>0</v>
      </c>
      <c r="BA41" s="22">
        <f t="shared" si="78"/>
        <v>0</v>
      </c>
      <c r="BB41" s="45"/>
      <c r="BC41" s="13">
        <f t="shared" si="79"/>
        <v>0</v>
      </c>
      <c r="BD41" s="14">
        <f t="shared" si="80"/>
        <v>0</v>
      </c>
      <c r="BE41" s="45"/>
      <c r="BF41" s="13">
        <f t="shared" si="81"/>
        <v>0</v>
      </c>
      <c r="BG41" s="22">
        <f t="shared" si="82"/>
        <v>0</v>
      </c>
      <c r="BH41" s="45"/>
      <c r="BI41" s="13">
        <f t="shared" si="83"/>
        <v>0</v>
      </c>
      <c r="BJ41" s="22">
        <f t="shared" si="84"/>
        <v>0</v>
      </c>
      <c r="BK41" s="45"/>
      <c r="BL41" s="13">
        <f t="shared" si="85"/>
        <v>0</v>
      </c>
      <c r="BM41" s="22">
        <f t="shared" si="86"/>
        <v>0</v>
      </c>
      <c r="BN41" s="45"/>
      <c r="BO41" s="13">
        <f t="shared" si="87"/>
        <v>0</v>
      </c>
      <c r="BP41" s="22">
        <f t="shared" si="88"/>
        <v>0</v>
      </c>
      <c r="BQ41" s="45"/>
      <c r="BR41" s="13">
        <f t="shared" si="89"/>
        <v>0</v>
      </c>
      <c r="BS41" s="22">
        <f t="shared" si="90"/>
        <v>0</v>
      </c>
      <c r="BT41" s="45"/>
      <c r="BU41" s="13">
        <f t="shared" si="91"/>
        <v>0</v>
      </c>
      <c r="BV41" s="22">
        <f t="shared" si="92"/>
        <v>0</v>
      </c>
      <c r="BW41" s="45"/>
      <c r="BX41" s="13">
        <f t="shared" si="45"/>
        <v>0</v>
      </c>
      <c r="BY41" s="14">
        <f t="shared" si="46"/>
        <v>0</v>
      </c>
      <c r="BZ41" s="78"/>
      <c r="CA41" s="78"/>
      <c r="CB41" s="13">
        <f>AVERAGE(AC41,AX41)</f>
        <v>24629806.740000002</v>
      </c>
      <c r="CC41" s="95">
        <f>+CB41/28*4</f>
        <v>3518543.8200000003</v>
      </c>
      <c r="CD41" s="95">
        <f>+CB41/28*12</f>
        <v>10555631.460000001</v>
      </c>
      <c r="CE41" s="95">
        <f t="shared" si="93"/>
        <v>10888133.850990001</v>
      </c>
      <c r="CF41" s="95">
        <f>+CB41/28*12</f>
        <v>10555631.460000001</v>
      </c>
      <c r="CG41" s="95">
        <f t="shared" si="94"/>
        <v>11214777.866519703</v>
      </c>
    </row>
    <row r="42" spans="1:85" x14ac:dyDescent="0.25">
      <c r="A42" s="2">
        <v>47</v>
      </c>
      <c r="B42" s="2" t="s">
        <v>79</v>
      </c>
      <c r="C42" s="2" t="s">
        <v>80</v>
      </c>
      <c r="D42" s="31" t="s">
        <v>103</v>
      </c>
      <c r="E42" s="32">
        <v>1</v>
      </c>
      <c r="F42" s="2" t="s">
        <v>9</v>
      </c>
      <c r="G42" s="2">
        <v>28</v>
      </c>
      <c r="H42" s="37" t="s">
        <v>9</v>
      </c>
      <c r="I42" s="9"/>
      <c r="J42" s="10">
        <f t="shared" si="51"/>
        <v>0</v>
      </c>
      <c r="K42" s="4" t="e">
        <f t="shared" si="52"/>
        <v>#DIV/0!</v>
      </c>
      <c r="L42" s="28"/>
      <c r="M42" s="28">
        <f t="shared" si="53"/>
        <v>0</v>
      </c>
      <c r="N42" s="38">
        <f t="shared" si="50"/>
        <v>0</v>
      </c>
      <c r="O42" s="41"/>
      <c r="P42" s="13">
        <f t="shared" si="47"/>
        <v>0</v>
      </c>
      <c r="Q42" s="13" t="e">
        <f t="shared" si="54"/>
        <v>#DIV/0!</v>
      </c>
      <c r="R42" s="28"/>
      <c r="S42" s="13">
        <f t="shared" si="55"/>
        <v>0</v>
      </c>
      <c r="T42" s="14">
        <f t="shared" si="56"/>
        <v>0</v>
      </c>
      <c r="U42" s="41">
        <v>39738957.049999997</v>
      </c>
      <c r="V42" s="13">
        <f t="shared" si="57"/>
        <v>39738957.049999997</v>
      </c>
      <c r="W42" s="26">
        <f t="shared" si="58"/>
        <v>1</v>
      </c>
      <c r="X42" s="13"/>
      <c r="Y42" s="13">
        <f t="shared" si="59"/>
        <v>0</v>
      </c>
      <c r="Z42" s="14">
        <f t="shared" si="60"/>
        <v>0</v>
      </c>
      <c r="AA42" s="45"/>
      <c r="AB42" s="13">
        <f t="shared" si="61"/>
        <v>0</v>
      </c>
      <c r="AC42" s="14">
        <f t="shared" si="62"/>
        <v>0</v>
      </c>
      <c r="AD42" s="45"/>
      <c r="AE42" s="13">
        <f t="shared" si="63"/>
        <v>0</v>
      </c>
      <c r="AF42" s="14">
        <f t="shared" si="64"/>
        <v>0</v>
      </c>
      <c r="AG42" s="45"/>
      <c r="AH42" s="13">
        <f t="shared" si="65"/>
        <v>0</v>
      </c>
      <c r="AI42" s="14">
        <f t="shared" si="66"/>
        <v>0</v>
      </c>
      <c r="AJ42" s="50"/>
      <c r="AK42" s="30">
        <f t="shared" si="67"/>
        <v>0</v>
      </c>
      <c r="AL42" s="51">
        <f t="shared" si="68"/>
        <v>0</v>
      </c>
      <c r="AM42" s="50"/>
      <c r="AN42" s="30">
        <f t="shared" si="69"/>
        <v>0</v>
      </c>
      <c r="AO42" s="35">
        <f t="shared" si="70"/>
        <v>0</v>
      </c>
      <c r="AP42" s="45"/>
      <c r="AQ42" s="13">
        <f t="shared" si="71"/>
        <v>0</v>
      </c>
      <c r="AR42" s="22">
        <f t="shared" si="72"/>
        <v>0</v>
      </c>
      <c r="AS42" s="45"/>
      <c r="AT42" s="13">
        <f t="shared" si="73"/>
        <v>0</v>
      </c>
      <c r="AU42" s="14">
        <f t="shared" si="74"/>
        <v>0</v>
      </c>
      <c r="AV42" s="43"/>
      <c r="AW42" s="13">
        <f t="shared" si="75"/>
        <v>0</v>
      </c>
      <c r="AX42" s="14">
        <f t="shared" si="76"/>
        <v>0</v>
      </c>
      <c r="AY42" s="45"/>
      <c r="AZ42" s="13">
        <f t="shared" si="77"/>
        <v>0</v>
      </c>
      <c r="BA42" s="22">
        <f t="shared" si="78"/>
        <v>0</v>
      </c>
      <c r="BB42" s="45">
        <v>12128274.998041919</v>
      </c>
      <c r="BC42" s="13">
        <f t="shared" si="79"/>
        <v>12128274.998041919</v>
      </c>
      <c r="BD42" s="14">
        <f t="shared" si="80"/>
        <v>339591699.94517374</v>
      </c>
      <c r="BE42" s="45"/>
      <c r="BF42" s="13">
        <f t="shared" si="81"/>
        <v>0</v>
      </c>
      <c r="BG42" s="22">
        <f t="shared" si="82"/>
        <v>0</v>
      </c>
      <c r="BH42" s="45"/>
      <c r="BI42" s="13">
        <f t="shared" si="83"/>
        <v>0</v>
      </c>
      <c r="BJ42" s="22">
        <f t="shared" si="84"/>
        <v>0</v>
      </c>
      <c r="BK42" s="45"/>
      <c r="BL42" s="13">
        <f t="shared" si="85"/>
        <v>0</v>
      </c>
      <c r="BM42" s="22">
        <f t="shared" si="86"/>
        <v>0</v>
      </c>
      <c r="BN42" s="45">
        <v>7392048.2260812884</v>
      </c>
      <c r="BO42" s="13">
        <f t="shared" si="87"/>
        <v>7392048.2260812884</v>
      </c>
      <c r="BP42" s="22">
        <f t="shared" si="88"/>
        <v>206977350.33027607</v>
      </c>
      <c r="BQ42" s="45"/>
      <c r="BR42" s="13">
        <f t="shared" si="89"/>
        <v>0</v>
      </c>
      <c r="BS42" s="22">
        <f t="shared" si="90"/>
        <v>0</v>
      </c>
      <c r="BT42" s="45"/>
      <c r="BU42" s="13">
        <f t="shared" si="91"/>
        <v>0</v>
      </c>
      <c r="BV42" s="22">
        <f t="shared" si="92"/>
        <v>0</v>
      </c>
      <c r="BW42" s="45"/>
      <c r="BX42" s="13">
        <f t="shared" si="45"/>
        <v>0</v>
      </c>
      <c r="BY42" s="14">
        <f t="shared" si="46"/>
        <v>0</v>
      </c>
      <c r="BZ42" s="78"/>
      <c r="CA42" s="78"/>
      <c r="CB42" s="13">
        <f>AVERAGE(BD42,BP42)</f>
        <v>273284525.13772488</v>
      </c>
      <c r="CC42" s="95">
        <f>+CB42/28*4</f>
        <v>39040646.448246412</v>
      </c>
      <c r="CD42" s="95">
        <f>+CB42/28*12</f>
        <v>117121939.34473923</v>
      </c>
      <c r="CE42" s="95">
        <f t="shared" si="93"/>
        <v>120811280.43409853</v>
      </c>
      <c r="CF42" s="95">
        <f>+CB42/28*12</f>
        <v>117121939.34473923</v>
      </c>
      <c r="CG42" s="95">
        <f t="shared" si="94"/>
        <v>124435618.84712149</v>
      </c>
    </row>
    <row r="43" spans="1:85" ht="30" x14ac:dyDescent="0.25">
      <c r="A43" s="2">
        <v>51</v>
      </c>
      <c r="B43" s="2" t="s">
        <v>83</v>
      </c>
      <c r="C43" s="2" t="s">
        <v>84</v>
      </c>
      <c r="D43" s="31" t="s">
        <v>93</v>
      </c>
      <c r="E43" s="32">
        <v>2</v>
      </c>
      <c r="F43" s="2" t="s">
        <v>27</v>
      </c>
      <c r="G43" s="2">
        <v>25</v>
      </c>
      <c r="H43" s="37" t="s">
        <v>9</v>
      </c>
      <c r="I43" s="9">
        <v>11998796.4</v>
      </c>
      <c r="J43" s="10">
        <f t="shared" si="51"/>
        <v>11448796.4</v>
      </c>
      <c r="K43" s="4">
        <f t="shared" si="52"/>
        <v>0.95416206912219959</v>
      </c>
      <c r="L43" s="28">
        <v>550000</v>
      </c>
      <c r="M43" s="28">
        <f t="shared" si="53"/>
        <v>1100000</v>
      </c>
      <c r="N43" s="38">
        <f t="shared" si="50"/>
        <v>27500000</v>
      </c>
      <c r="O43" s="41"/>
      <c r="P43" s="13">
        <f t="shared" si="47"/>
        <v>0</v>
      </c>
      <c r="Q43" s="13" t="e">
        <f t="shared" si="54"/>
        <v>#DIV/0!</v>
      </c>
      <c r="R43" s="28"/>
      <c r="S43" s="13">
        <f t="shared" si="55"/>
        <v>0</v>
      </c>
      <c r="T43" s="14">
        <f t="shared" si="56"/>
        <v>0</v>
      </c>
      <c r="U43" s="41">
        <v>11998796.4</v>
      </c>
      <c r="V43" s="13">
        <f t="shared" si="57"/>
        <v>11998796.4</v>
      </c>
      <c r="W43" s="26">
        <f t="shared" si="58"/>
        <v>1</v>
      </c>
      <c r="X43" s="13"/>
      <c r="Y43" s="13">
        <f t="shared" si="59"/>
        <v>0</v>
      </c>
      <c r="Z43" s="14">
        <f t="shared" si="60"/>
        <v>0</v>
      </c>
      <c r="AA43" s="45"/>
      <c r="AB43" s="13">
        <f t="shared" si="61"/>
        <v>0</v>
      </c>
      <c r="AC43" s="14">
        <f t="shared" si="62"/>
        <v>0</v>
      </c>
      <c r="AD43" s="45">
        <v>246923.51</v>
      </c>
      <c r="AE43" s="13">
        <f t="shared" si="63"/>
        <v>493847.02</v>
      </c>
      <c r="AF43" s="14">
        <f t="shared" si="64"/>
        <v>12346175.5</v>
      </c>
      <c r="AG43" s="45"/>
      <c r="AH43" s="13">
        <f t="shared" si="65"/>
        <v>0</v>
      </c>
      <c r="AI43" s="14">
        <f t="shared" si="66"/>
        <v>0</v>
      </c>
      <c r="AJ43" s="50">
        <v>322300</v>
      </c>
      <c r="AK43" s="30">
        <f t="shared" si="67"/>
        <v>644600</v>
      </c>
      <c r="AL43" s="51">
        <f t="shared" si="68"/>
        <v>16115000</v>
      </c>
      <c r="AM43" s="50"/>
      <c r="AN43" s="30">
        <f t="shared" si="69"/>
        <v>0</v>
      </c>
      <c r="AO43" s="35">
        <f t="shared" si="70"/>
        <v>0</v>
      </c>
      <c r="AP43" s="45"/>
      <c r="AQ43" s="13">
        <f t="shared" si="71"/>
        <v>0</v>
      </c>
      <c r="AR43" s="22">
        <f t="shared" si="72"/>
        <v>0</v>
      </c>
      <c r="AS43" s="45"/>
      <c r="AT43" s="13">
        <f t="shared" si="73"/>
        <v>0</v>
      </c>
      <c r="AU43" s="14">
        <f t="shared" si="74"/>
        <v>0</v>
      </c>
      <c r="AV43" s="43"/>
      <c r="AW43" s="13">
        <f t="shared" si="75"/>
        <v>0</v>
      </c>
      <c r="AX43" s="14">
        <f t="shared" si="76"/>
        <v>0</v>
      </c>
      <c r="AY43" s="45"/>
      <c r="AZ43" s="13">
        <f t="shared" si="77"/>
        <v>0</v>
      </c>
      <c r="BA43" s="22">
        <f t="shared" si="78"/>
        <v>0</v>
      </c>
      <c r="BB43" s="45"/>
      <c r="BC43" s="13">
        <f t="shared" si="79"/>
        <v>0</v>
      </c>
      <c r="BD43" s="14">
        <f t="shared" si="80"/>
        <v>0</v>
      </c>
      <c r="BE43" s="45"/>
      <c r="BF43" s="13">
        <f t="shared" si="81"/>
        <v>0</v>
      </c>
      <c r="BG43" s="22">
        <f t="shared" si="82"/>
        <v>0</v>
      </c>
      <c r="BH43" s="45"/>
      <c r="BI43" s="13">
        <f t="shared" si="83"/>
        <v>0</v>
      </c>
      <c r="BJ43" s="22">
        <f t="shared" si="84"/>
        <v>0</v>
      </c>
      <c r="BK43" s="45"/>
      <c r="BL43" s="13">
        <f t="shared" si="85"/>
        <v>0</v>
      </c>
      <c r="BM43" s="22">
        <f t="shared" si="86"/>
        <v>0</v>
      </c>
      <c r="BN43" s="45"/>
      <c r="BO43" s="13">
        <f t="shared" si="87"/>
        <v>0</v>
      </c>
      <c r="BP43" s="22">
        <f t="shared" si="88"/>
        <v>0</v>
      </c>
      <c r="BQ43" s="45"/>
      <c r="BR43" s="13">
        <f t="shared" si="89"/>
        <v>0</v>
      </c>
      <c r="BS43" s="22">
        <f t="shared" si="90"/>
        <v>0</v>
      </c>
      <c r="BT43" s="45"/>
      <c r="BU43" s="13">
        <f t="shared" si="91"/>
        <v>0</v>
      </c>
      <c r="BV43" s="22">
        <f t="shared" si="92"/>
        <v>0</v>
      </c>
      <c r="BW43" s="45"/>
      <c r="BX43" s="13">
        <f t="shared" si="45"/>
        <v>0</v>
      </c>
      <c r="BY43" s="14">
        <f t="shared" si="46"/>
        <v>0</v>
      </c>
      <c r="BZ43" s="78"/>
      <c r="CA43" s="78"/>
      <c r="CB43" s="13">
        <f>AVERAGE(N43,AF43,AL43)</f>
        <v>18653725.166666668</v>
      </c>
      <c r="CC43" s="95">
        <f>+CB43/25*1</f>
        <v>746149.00666666671</v>
      </c>
      <c r="CD43" s="95">
        <f>+CB43/25*12</f>
        <v>8953788.0800000001</v>
      </c>
      <c r="CE43" s="95">
        <f t="shared" si="93"/>
        <v>9235832.4045200013</v>
      </c>
      <c r="CF43" s="95">
        <f>+CB43/25*12</f>
        <v>8953788.0800000001</v>
      </c>
      <c r="CG43" s="95">
        <f t="shared" si="94"/>
        <v>9512907.376655601</v>
      </c>
    </row>
    <row r="44" spans="1:85" ht="30" x14ac:dyDescent="0.25">
      <c r="A44" s="2">
        <v>40</v>
      </c>
      <c r="B44" s="2" t="s">
        <v>69</v>
      </c>
      <c r="C44" s="2" t="s">
        <v>70</v>
      </c>
      <c r="D44" s="33" t="s">
        <v>101</v>
      </c>
      <c r="E44" s="34">
        <v>72</v>
      </c>
      <c r="F44" s="2" t="s">
        <v>71</v>
      </c>
      <c r="G44" s="2">
        <v>3</v>
      </c>
      <c r="H44" s="37" t="s">
        <v>9</v>
      </c>
      <c r="I44" s="9">
        <v>442060</v>
      </c>
      <c r="J44" s="10">
        <f t="shared" si="51"/>
        <v>279210</v>
      </c>
      <c r="K44" s="4">
        <f t="shared" si="52"/>
        <v>0.63161109351671718</v>
      </c>
      <c r="L44" s="28">
        <f>28010200/172</f>
        <v>162850</v>
      </c>
      <c r="M44" s="28">
        <f t="shared" si="53"/>
        <v>11725200</v>
      </c>
      <c r="N44" s="38">
        <f t="shared" si="50"/>
        <v>35175600</v>
      </c>
      <c r="O44" s="41">
        <v>423242.74</v>
      </c>
      <c r="P44" s="13">
        <f t="shared" si="47"/>
        <v>337852.04</v>
      </c>
      <c r="Q44" s="13">
        <f t="shared" si="54"/>
        <v>0.79824650979246559</v>
      </c>
      <c r="R44" s="28">
        <f>13662512/160</f>
        <v>85390.7</v>
      </c>
      <c r="S44" s="13">
        <f t="shared" si="55"/>
        <v>6148130.3999999994</v>
      </c>
      <c r="T44" s="14">
        <f t="shared" si="56"/>
        <v>18444391.199999999</v>
      </c>
      <c r="U44" s="41">
        <v>442060</v>
      </c>
      <c r="V44" s="13">
        <f t="shared" si="57"/>
        <v>442060</v>
      </c>
      <c r="W44" s="26">
        <f t="shared" si="58"/>
        <v>1</v>
      </c>
      <c r="X44" s="13"/>
      <c r="Y44" s="13">
        <f t="shared" si="59"/>
        <v>0</v>
      </c>
      <c r="Z44" s="14">
        <f t="shared" si="60"/>
        <v>0</v>
      </c>
      <c r="AA44" s="45">
        <v>167000</v>
      </c>
      <c r="AB44" s="13">
        <f t="shared" si="61"/>
        <v>12024000</v>
      </c>
      <c r="AC44" s="14">
        <f t="shared" si="62"/>
        <v>36072000</v>
      </c>
      <c r="AD44" s="45"/>
      <c r="AE44" s="13">
        <f t="shared" si="63"/>
        <v>0</v>
      </c>
      <c r="AF44" s="14">
        <f t="shared" si="64"/>
        <v>0</v>
      </c>
      <c r="AG44" s="45"/>
      <c r="AH44" s="13">
        <f t="shared" si="65"/>
        <v>0</v>
      </c>
      <c r="AI44" s="14">
        <f t="shared" si="66"/>
        <v>0</v>
      </c>
      <c r="AJ44" s="50"/>
      <c r="AK44" s="30">
        <f t="shared" si="67"/>
        <v>0</v>
      </c>
      <c r="AL44" s="51">
        <f t="shared" si="68"/>
        <v>0</v>
      </c>
      <c r="AM44" s="50"/>
      <c r="AN44" s="30">
        <f t="shared" si="69"/>
        <v>0</v>
      </c>
      <c r="AO44" s="35">
        <f t="shared" si="70"/>
        <v>0</v>
      </c>
      <c r="AP44" s="45"/>
      <c r="AQ44" s="13">
        <f t="shared" si="71"/>
        <v>0</v>
      </c>
      <c r="AR44" s="22">
        <f t="shared" si="72"/>
        <v>0</v>
      </c>
      <c r="AS44" s="45"/>
      <c r="AT44" s="13">
        <f t="shared" si="73"/>
        <v>0</v>
      </c>
      <c r="AU44" s="14">
        <f t="shared" si="74"/>
        <v>0</v>
      </c>
      <c r="AV44" s="43"/>
      <c r="AW44" s="13">
        <f t="shared" si="75"/>
        <v>0</v>
      </c>
      <c r="AX44" s="14">
        <f t="shared" si="76"/>
        <v>0</v>
      </c>
      <c r="AY44" s="45"/>
      <c r="AZ44" s="13">
        <f t="shared" si="77"/>
        <v>0</v>
      </c>
      <c r="BA44" s="22">
        <f t="shared" si="78"/>
        <v>0</v>
      </c>
      <c r="BB44" s="45"/>
      <c r="BC44" s="13">
        <f t="shared" si="79"/>
        <v>0</v>
      </c>
      <c r="BD44" s="14">
        <f t="shared" si="80"/>
        <v>0</v>
      </c>
      <c r="BE44" s="45"/>
      <c r="BF44" s="13">
        <f t="shared" si="81"/>
        <v>0</v>
      </c>
      <c r="BG44" s="22">
        <f t="shared" si="82"/>
        <v>0</v>
      </c>
      <c r="BH44" s="45"/>
      <c r="BI44" s="13">
        <f t="shared" si="83"/>
        <v>0</v>
      </c>
      <c r="BJ44" s="22">
        <f t="shared" si="84"/>
        <v>0</v>
      </c>
      <c r="BK44" s="45"/>
      <c r="BL44" s="13">
        <f t="shared" si="85"/>
        <v>0</v>
      </c>
      <c r="BM44" s="22">
        <f t="shared" si="86"/>
        <v>0</v>
      </c>
      <c r="BN44" s="45"/>
      <c r="BO44" s="13">
        <f t="shared" si="87"/>
        <v>0</v>
      </c>
      <c r="BP44" s="22">
        <f t="shared" si="88"/>
        <v>0</v>
      </c>
      <c r="BQ44" s="45"/>
      <c r="BR44" s="13">
        <f t="shared" si="89"/>
        <v>0</v>
      </c>
      <c r="BS44" s="22">
        <f t="shared" si="90"/>
        <v>0</v>
      </c>
      <c r="BT44" s="45"/>
      <c r="BU44" s="13">
        <f t="shared" si="91"/>
        <v>0</v>
      </c>
      <c r="BV44" s="22">
        <f t="shared" si="92"/>
        <v>0</v>
      </c>
      <c r="BW44" s="45"/>
      <c r="BX44" s="13">
        <f t="shared" si="45"/>
        <v>0</v>
      </c>
      <c r="BY44" s="14">
        <f t="shared" si="46"/>
        <v>0</v>
      </c>
      <c r="BZ44" s="78"/>
      <c r="CA44" s="78"/>
      <c r="CB44" s="13">
        <f>AVERAGE(N44,T44,AC44)</f>
        <v>29897330.400000002</v>
      </c>
      <c r="CC44" s="95">
        <f>+CB44</f>
        <v>29897330.400000002</v>
      </c>
      <c r="CD44" s="95">
        <v>0</v>
      </c>
      <c r="CE44" s="95">
        <f t="shared" si="93"/>
        <v>0</v>
      </c>
      <c r="CF44" s="95">
        <v>0</v>
      </c>
      <c r="CG44" s="95">
        <f t="shared" si="94"/>
        <v>0</v>
      </c>
    </row>
    <row r="45" spans="1:85" ht="30" x14ac:dyDescent="0.25">
      <c r="A45" s="2">
        <v>41</v>
      </c>
      <c r="B45" s="2" t="s">
        <v>69</v>
      </c>
      <c r="C45" s="2" t="s">
        <v>70</v>
      </c>
      <c r="D45" s="31" t="s">
        <v>101</v>
      </c>
      <c r="E45" s="32">
        <v>56</v>
      </c>
      <c r="F45" s="2" t="s">
        <v>71</v>
      </c>
      <c r="G45" s="2">
        <v>6</v>
      </c>
      <c r="H45" s="37" t="s">
        <v>9</v>
      </c>
      <c r="I45" s="9">
        <v>442060</v>
      </c>
      <c r="J45" s="10">
        <f t="shared" si="51"/>
        <v>279210</v>
      </c>
      <c r="K45" s="4">
        <f t="shared" si="52"/>
        <v>0.63161109351671718</v>
      </c>
      <c r="L45" s="28">
        <v>162850</v>
      </c>
      <c r="M45" s="28">
        <f t="shared" si="53"/>
        <v>9119600</v>
      </c>
      <c r="N45" s="38">
        <f t="shared" si="50"/>
        <v>54717600</v>
      </c>
      <c r="O45" s="41">
        <v>423242.74</v>
      </c>
      <c r="P45" s="13">
        <f t="shared" si="47"/>
        <v>337852.04</v>
      </c>
      <c r="Q45" s="13">
        <f t="shared" si="54"/>
        <v>0.79824650979246559</v>
      </c>
      <c r="R45" s="28">
        <v>85390.7</v>
      </c>
      <c r="S45" s="13">
        <f t="shared" si="55"/>
        <v>4781879.2</v>
      </c>
      <c r="T45" s="14">
        <f t="shared" si="56"/>
        <v>28691275.200000003</v>
      </c>
      <c r="U45" s="41">
        <v>442060</v>
      </c>
      <c r="V45" s="13">
        <f t="shared" si="57"/>
        <v>442060</v>
      </c>
      <c r="W45" s="26">
        <f t="shared" si="58"/>
        <v>1</v>
      </c>
      <c r="X45" s="13"/>
      <c r="Y45" s="13">
        <f t="shared" si="59"/>
        <v>0</v>
      </c>
      <c r="Z45" s="14">
        <f t="shared" si="60"/>
        <v>0</v>
      </c>
      <c r="AA45" s="45">
        <v>167000</v>
      </c>
      <c r="AB45" s="13">
        <f t="shared" si="61"/>
        <v>9352000</v>
      </c>
      <c r="AC45" s="14">
        <f t="shared" si="62"/>
        <v>56112000</v>
      </c>
      <c r="AD45" s="45"/>
      <c r="AE45" s="13">
        <f t="shared" si="63"/>
        <v>0</v>
      </c>
      <c r="AF45" s="14">
        <f t="shared" si="64"/>
        <v>0</v>
      </c>
      <c r="AG45" s="45"/>
      <c r="AH45" s="13">
        <f t="shared" si="65"/>
        <v>0</v>
      </c>
      <c r="AI45" s="14">
        <f t="shared" si="66"/>
        <v>0</v>
      </c>
      <c r="AJ45" s="50"/>
      <c r="AK45" s="30">
        <f t="shared" si="67"/>
        <v>0</v>
      </c>
      <c r="AL45" s="51">
        <f t="shared" si="68"/>
        <v>0</v>
      </c>
      <c r="AM45" s="50"/>
      <c r="AN45" s="30">
        <f t="shared" si="69"/>
        <v>0</v>
      </c>
      <c r="AO45" s="35">
        <f t="shared" si="70"/>
        <v>0</v>
      </c>
      <c r="AP45" s="45"/>
      <c r="AQ45" s="13">
        <f t="shared" si="71"/>
        <v>0</v>
      </c>
      <c r="AR45" s="22">
        <f t="shared" si="72"/>
        <v>0</v>
      </c>
      <c r="AS45" s="45"/>
      <c r="AT45" s="13">
        <f t="shared" si="73"/>
        <v>0</v>
      </c>
      <c r="AU45" s="14">
        <f t="shared" si="74"/>
        <v>0</v>
      </c>
      <c r="AV45" s="43"/>
      <c r="AW45" s="13">
        <f t="shared" si="75"/>
        <v>0</v>
      </c>
      <c r="AX45" s="14">
        <f t="shared" si="76"/>
        <v>0</v>
      </c>
      <c r="AY45" s="45"/>
      <c r="AZ45" s="13">
        <f t="shared" si="77"/>
        <v>0</v>
      </c>
      <c r="BA45" s="22">
        <f t="shared" si="78"/>
        <v>0</v>
      </c>
      <c r="BB45" s="45"/>
      <c r="BC45" s="13">
        <f t="shared" si="79"/>
        <v>0</v>
      </c>
      <c r="BD45" s="14">
        <f t="shared" si="80"/>
        <v>0</v>
      </c>
      <c r="BE45" s="45"/>
      <c r="BF45" s="13">
        <f t="shared" si="81"/>
        <v>0</v>
      </c>
      <c r="BG45" s="22">
        <f t="shared" si="82"/>
        <v>0</v>
      </c>
      <c r="BH45" s="45"/>
      <c r="BI45" s="13">
        <f t="shared" si="83"/>
        <v>0</v>
      </c>
      <c r="BJ45" s="22">
        <f t="shared" si="84"/>
        <v>0</v>
      </c>
      <c r="BK45" s="45"/>
      <c r="BL45" s="13">
        <f t="shared" si="85"/>
        <v>0</v>
      </c>
      <c r="BM45" s="22">
        <f t="shared" si="86"/>
        <v>0</v>
      </c>
      <c r="BN45" s="45"/>
      <c r="BO45" s="13">
        <f t="shared" si="87"/>
        <v>0</v>
      </c>
      <c r="BP45" s="22">
        <f t="shared" si="88"/>
        <v>0</v>
      </c>
      <c r="BQ45" s="45"/>
      <c r="BR45" s="13">
        <f t="shared" si="89"/>
        <v>0</v>
      </c>
      <c r="BS45" s="22">
        <f t="shared" si="90"/>
        <v>0</v>
      </c>
      <c r="BT45" s="45"/>
      <c r="BU45" s="13">
        <f t="shared" si="91"/>
        <v>0</v>
      </c>
      <c r="BV45" s="22">
        <f t="shared" si="92"/>
        <v>0</v>
      </c>
      <c r="BW45" s="45"/>
      <c r="BX45" s="13">
        <f t="shared" si="45"/>
        <v>0</v>
      </c>
      <c r="BY45" s="14">
        <f t="shared" si="46"/>
        <v>0</v>
      </c>
      <c r="BZ45" s="78"/>
      <c r="CA45" s="78"/>
      <c r="CB45" s="13">
        <f>AVERAGE(N45,T45,AC45)</f>
        <v>46506958.399999999</v>
      </c>
      <c r="CC45" s="95">
        <f>+CB45/6*1</f>
        <v>7751159.7333333334</v>
      </c>
      <c r="CD45" s="95">
        <f>+CB45/6*5</f>
        <v>38755798.666666664</v>
      </c>
      <c r="CE45" s="95">
        <f t="shared" si="93"/>
        <v>39976606.324666664</v>
      </c>
      <c r="CF45" s="95">
        <v>0</v>
      </c>
      <c r="CG45" s="95">
        <f t="shared" si="94"/>
        <v>0</v>
      </c>
    </row>
    <row r="46" spans="1:85" ht="30" x14ac:dyDescent="0.25">
      <c r="A46" s="2">
        <v>42</v>
      </c>
      <c r="B46" s="2" t="s">
        <v>69</v>
      </c>
      <c r="C46" s="2" t="s">
        <v>70</v>
      </c>
      <c r="D46" s="31" t="s">
        <v>101</v>
      </c>
      <c r="E46" s="32">
        <v>44</v>
      </c>
      <c r="F46" s="2" t="s">
        <v>71</v>
      </c>
      <c r="G46" s="2">
        <v>6</v>
      </c>
      <c r="H46" s="37" t="s">
        <v>9</v>
      </c>
      <c r="I46" s="9">
        <v>442060</v>
      </c>
      <c r="J46" s="10">
        <f t="shared" si="51"/>
        <v>279210</v>
      </c>
      <c r="K46" s="4">
        <f t="shared" si="52"/>
        <v>0.63161109351671718</v>
      </c>
      <c r="L46" s="28">
        <v>162850</v>
      </c>
      <c r="M46" s="28">
        <f t="shared" si="53"/>
        <v>7165400</v>
      </c>
      <c r="N46" s="38">
        <f t="shared" si="50"/>
        <v>42992400</v>
      </c>
      <c r="O46" s="41">
        <v>423242.74</v>
      </c>
      <c r="P46" s="13">
        <f t="shared" si="47"/>
        <v>337852.04</v>
      </c>
      <c r="Q46" s="13">
        <f t="shared" si="54"/>
        <v>0.79824650979246559</v>
      </c>
      <c r="R46" s="28">
        <v>85390.7</v>
      </c>
      <c r="S46" s="13">
        <f t="shared" si="55"/>
        <v>3757190.8</v>
      </c>
      <c r="T46" s="14">
        <f t="shared" si="56"/>
        <v>22543144.799999997</v>
      </c>
      <c r="U46" s="41">
        <v>442060</v>
      </c>
      <c r="V46" s="13">
        <f t="shared" si="57"/>
        <v>442060</v>
      </c>
      <c r="W46" s="26">
        <f t="shared" si="58"/>
        <v>1</v>
      </c>
      <c r="X46" s="13"/>
      <c r="Y46" s="13">
        <f t="shared" si="59"/>
        <v>0</v>
      </c>
      <c r="Z46" s="14">
        <f t="shared" si="60"/>
        <v>0</v>
      </c>
      <c r="AA46" s="45">
        <v>167000</v>
      </c>
      <c r="AB46" s="13">
        <f t="shared" si="61"/>
        <v>7348000</v>
      </c>
      <c r="AC46" s="14">
        <f t="shared" si="62"/>
        <v>44088000</v>
      </c>
      <c r="AD46" s="45"/>
      <c r="AE46" s="13">
        <f t="shared" si="63"/>
        <v>0</v>
      </c>
      <c r="AF46" s="14">
        <f t="shared" si="64"/>
        <v>0</v>
      </c>
      <c r="AG46" s="45"/>
      <c r="AH46" s="13">
        <f t="shared" si="65"/>
        <v>0</v>
      </c>
      <c r="AI46" s="14">
        <f t="shared" si="66"/>
        <v>0</v>
      </c>
      <c r="AJ46" s="50"/>
      <c r="AK46" s="30">
        <f t="shared" si="67"/>
        <v>0</v>
      </c>
      <c r="AL46" s="51">
        <f t="shared" si="68"/>
        <v>0</v>
      </c>
      <c r="AM46" s="50"/>
      <c r="AN46" s="30">
        <f t="shared" si="69"/>
        <v>0</v>
      </c>
      <c r="AO46" s="35">
        <f t="shared" si="70"/>
        <v>0</v>
      </c>
      <c r="AP46" s="45"/>
      <c r="AQ46" s="13">
        <f t="shared" si="71"/>
        <v>0</v>
      </c>
      <c r="AR46" s="22">
        <f t="shared" si="72"/>
        <v>0</v>
      </c>
      <c r="AS46" s="45"/>
      <c r="AT46" s="13">
        <f t="shared" si="73"/>
        <v>0</v>
      </c>
      <c r="AU46" s="14">
        <f t="shared" si="74"/>
        <v>0</v>
      </c>
      <c r="AV46" s="43"/>
      <c r="AW46" s="13">
        <f t="shared" si="75"/>
        <v>0</v>
      </c>
      <c r="AX46" s="14">
        <f t="shared" si="76"/>
        <v>0</v>
      </c>
      <c r="AY46" s="45"/>
      <c r="AZ46" s="13">
        <f t="shared" si="77"/>
        <v>0</v>
      </c>
      <c r="BA46" s="22">
        <f t="shared" si="78"/>
        <v>0</v>
      </c>
      <c r="BB46" s="45"/>
      <c r="BC46" s="13">
        <f t="shared" si="79"/>
        <v>0</v>
      </c>
      <c r="BD46" s="14">
        <f t="shared" si="80"/>
        <v>0</v>
      </c>
      <c r="BE46" s="45"/>
      <c r="BF46" s="13">
        <f t="shared" si="81"/>
        <v>0</v>
      </c>
      <c r="BG46" s="22">
        <f t="shared" si="82"/>
        <v>0</v>
      </c>
      <c r="BH46" s="45"/>
      <c r="BI46" s="13">
        <f t="shared" si="83"/>
        <v>0</v>
      </c>
      <c r="BJ46" s="22">
        <f t="shared" si="84"/>
        <v>0</v>
      </c>
      <c r="BK46" s="45"/>
      <c r="BL46" s="13">
        <f t="shared" si="85"/>
        <v>0</v>
      </c>
      <c r="BM46" s="22">
        <f t="shared" si="86"/>
        <v>0</v>
      </c>
      <c r="BN46" s="45"/>
      <c r="BO46" s="13">
        <f t="shared" si="87"/>
        <v>0</v>
      </c>
      <c r="BP46" s="22">
        <f t="shared" si="88"/>
        <v>0</v>
      </c>
      <c r="BQ46" s="45"/>
      <c r="BR46" s="13">
        <f t="shared" si="89"/>
        <v>0</v>
      </c>
      <c r="BS46" s="22">
        <f t="shared" si="90"/>
        <v>0</v>
      </c>
      <c r="BT46" s="45"/>
      <c r="BU46" s="13">
        <f t="shared" si="91"/>
        <v>0</v>
      </c>
      <c r="BV46" s="22">
        <f t="shared" si="92"/>
        <v>0</v>
      </c>
      <c r="BW46" s="45"/>
      <c r="BX46" s="13">
        <f t="shared" si="45"/>
        <v>0</v>
      </c>
      <c r="BY46" s="14">
        <f t="shared" si="46"/>
        <v>0</v>
      </c>
      <c r="BZ46" s="78"/>
      <c r="CA46" s="78"/>
      <c r="CB46" s="13">
        <f>AVERAGE(N46,T46,AC46)</f>
        <v>36541181.600000001</v>
      </c>
      <c r="CC46" s="95">
        <v>0</v>
      </c>
      <c r="CD46" s="95">
        <f>+CB46</f>
        <v>36541181.600000001</v>
      </c>
      <c r="CE46" s="95">
        <f t="shared" si="93"/>
        <v>37692228.820400007</v>
      </c>
      <c r="CF46" s="95">
        <v>0</v>
      </c>
      <c r="CG46" s="95">
        <f t="shared" si="94"/>
        <v>0</v>
      </c>
    </row>
    <row r="47" spans="1:85" ht="30" x14ac:dyDescent="0.25">
      <c r="A47" s="2">
        <v>43</v>
      </c>
      <c r="B47" s="2" t="s">
        <v>69</v>
      </c>
      <c r="C47" s="2" t="s">
        <v>70</v>
      </c>
      <c r="D47" s="31" t="s">
        <v>101</v>
      </c>
      <c r="E47" s="32">
        <v>30</v>
      </c>
      <c r="F47" s="2" t="s">
        <v>71</v>
      </c>
      <c r="G47" s="2">
        <v>13</v>
      </c>
      <c r="H47" s="37" t="s">
        <v>9</v>
      </c>
      <c r="I47" s="9">
        <v>442060</v>
      </c>
      <c r="J47" s="10">
        <f t="shared" si="51"/>
        <v>279210</v>
      </c>
      <c r="K47" s="4">
        <f t="shared" si="52"/>
        <v>0.63161109351671718</v>
      </c>
      <c r="L47" s="28">
        <v>162850</v>
      </c>
      <c r="M47" s="28">
        <f t="shared" si="53"/>
        <v>4885500</v>
      </c>
      <c r="N47" s="38">
        <f t="shared" si="50"/>
        <v>63511500</v>
      </c>
      <c r="O47" s="41">
        <v>423242.74</v>
      </c>
      <c r="P47" s="13">
        <f t="shared" si="47"/>
        <v>337852.04</v>
      </c>
      <c r="Q47" s="13">
        <f t="shared" si="54"/>
        <v>0.79824650979246559</v>
      </c>
      <c r="R47" s="28">
        <v>85390.7</v>
      </c>
      <c r="S47" s="13">
        <f t="shared" si="55"/>
        <v>2561721</v>
      </c>
      <c r="T47" s="14">
        <f t="shared" si="56"/>
        <v>33302373</v>
      </c>
      <c r="U47" s="41">
        <v>442060</v>
      </c>
      <c r="V47" s="13">
        <f t="shared" si="57"/>
        <v>442060</v>
      </c>
      <c r="W47" s="26">
        <f t="shared" si="58"/>
        <v>1</v>
      </c>
      <c r="X47" s="13"/>
      <c r="Y47" s="13">
        <f t="shared" si="59"/>
        <v>0</v>
      </c>
      <c r="Z47" s="14">
        <f t="shared" si="60"/>
        <v>0</v>
      </c>
      <c r="AA47" s="45">
        <v>167000</v>
      </c>
      <c r="AB47" s="13">
        <f t="shared" si="61"/>
        <v>5010000</v>
      </c>
      <c r="AC47" s="14">
        <f t="shared" si="62"/>
        <v>65130000</v>
      </c>
      <c r="AD47" s="45"/>
      <c r="AE47" s="13">
        <f t="shared" si="63"/>
        <v>0</v>
      </c>
      <c r="AF47" s="14">
        <f t="shared" si="64"/>
        <v>0</v>
      </c>
      <c r="AG47" s="45"/>
      <c r="AH47" s="13">
        <f t="shared" si="65"/>
        <v>0</v>
      </c>
      <c r="AI47" s="14">
        <f t="shared" si="66"/>
        <v>0</v>
      </c>
      <c r="AJ47" s="50"/>
      <c r="AK47" s="30">
        <f t="shared" si="67"/>
        <v>0</v>
      </c>
      <c r="AL47" s="51">
        <f t="shared" si="68"/>
        <v>0</v>
      </c>
      <c r="AM47" s="50"/>
      <c r="AN47" s="30">
        <f t="shared" si="69"/>
        <v>0</v>
      </c>
      <c r="AO47" s="35">
        <f t="shared" si="70"/>
        <v>0</v>
      </c>
      <c r="AP47" s="45"/>
      <c r="AQ47" s="13">
        <f t="shared" si="71"/>
        <v>0</v>
      </c>
      <c r="AR47" s="22">
        <f t="shared" si="72"/>
        <v>0</v>
      </c>
      <c r="AS47" s="45"/>
      <c r="AT47" s="13">
        <f t="shared" si="73"/>
        <v>0</v>
      </c>
      <c r="AU47" s="14">
        <f t="shared" si="74"/>
        <v>0</v>
      </c>
      <c r="AV47" s="43"/>
      <c r="AW47" s="13">
        <f t="shared" si="75"/>
        <v>0</v>
      </c>
      <c r="AX47" s="14">
        <f t="shared" si="76"/>
        <v>0</v>
      </c>
      <c r="AY47" s="45"/>
      <c r="AZ47" s="13">
        <f t="shared" si="77"/>
        <v>0</v>
      </c>
      <c r="BA47" s="22">
        <f t="shared" si="78"/>
        <v>0</v>
      </c>
      <c r="BB47" s="45"/>
      <c r="BC47" s="13">
        <f t="shared" si="79"/>
        <v>0</v>
      </c>
      <c r="BD47" s="14">
        <f t="shared" si="80"/>
        <v>0</v>
      </c>
      <c r="BE47" s="45"/>
      <c r="BF47" s="13">
        <f t="shared" si="81"/>
        <v>0</v>
      </c>
      <c r="BG47" s="22">
        <f t="shared" si="82"/>
        <v>0</v>
      </c>
      <c r="BH47" s="45"/>
      <c r="BI47" s="13">
        <f t="shared" si="83"/>
        <v>0</v>
      </c>
      <c r="BJ47" s="22">
        <f t="shared" si="84"/>
        <v>0</v>
      </c>
      <c r="BK47" s="45"/>
      <c r="BL47" s="13">
        <f t="shared" si="85"/>
        <v>0</v>
      </c>
      <c r="BM47" s="22">
        <f t="shared" si="86"/>
        <v>0</v>
      </c>
      <c r="BN47" s="45"/>
      <c r="BO47" s="13">
        <f t="shared" si="87"/>
        <v>0</v>
      </c>
      <c r="BP47" s="22">
        <f t="shared" si="88"/>
        <v>0</v>
      </c>
      <c r="BQ47" s="45"/>
      <c r="BR47" s="13">
        <f t="shared" si="89"/>
        <v>0</v>
      </c>
      <c r="BS47" s="22">
        <f t="shared" si="90"/>
        <v>0</v>
      </c>
      <c r="BT47" s="45"/>
      <c r="BU47" s="13">
        <f t="shared" si="91"/>
        <v>0</v>
      </c>
      <c r="BV47" s="22">
        <f t="shared" si="92"/>
        <v>0</v>
      </c>
      <c r="BW47" s="45"/>
      <c r="BX47" s="13">
        <f t="shared" si="45"/>
        <v>0</v>
      </c>
      <c r="BY47" s="14">
        <f t="shared" si="46"/>
        <v>0</v>
      </c>
      <c r="BZ47" s="78"/>
      <c r="CA47" s="78"/>
      <c r="CB47" s="13">
        <f>AVERAGE(N47,T47,AC47)</f>
        <v>53981291</v>
      </c>
      <c r="CC47" s="95">
        <v>0</v>
      </c>
      <c r="CD47" s="95">
        <f>+CB47/13*1</f>
        <v>4152407</v>
      </c>
      <c r="CE47" s="95">
        <f t="shared" si="93"/>
        <v>4283207.8205000004</v>
      </c>
      <c r="CF47" s="95">
        <f>+CB47/13*12</f>
        <v>49828884</v>
      </c>
      <c r="CG47" s="95">
        <f t="shared" si="94"/>
        <v>52940448.661380008</v>
      </c>
    </row>
    <row r="48" spans="1:85" x14ac:dyDescent="0.25">
      <c r="A48" s="2">
        <v>1</v>
      </c>
      <c r="B48" s="113" t="s">
        <v>7</v>
      </c>
      <c r="C48" s="2" t="s">
        <v>8</v>
      </c>
      <c r="D48" s="31" t="s">
        <v>93</v>
      </c>
      <c r="E48" s="32">
        <v>110</v>
      </c>
      <c r="F48" s="2" t="s">
        <v>9</v>
      </c>
      <c r="G48" s="2">
        <v>28</v>
      </c>
      <c r="H48" s="37" t="s">
        <v>9</v>
      </c>
      <c r="I48" s="9">
        <v>138933.43</v>
      </c>
      <c r="J48" s="3">
        <f t="shared" si="51"/>
        <v>109223.43</v>
      </c>
      <c r="K48" s="4">
        <f t="shared" si="52"/>
        <v>0.78615657872982769</v>
      </c>
      <c r="L48" s="28">
        <f>5347800/180</f>
        <v>29710</v>
      </c>
      <c r="M48" s="28">
        <f t="shared" si="53"/>
        <v>3268100</v>
      </c>
      <c r="N48" s="38">
        <f t="shared" si="50"/>
        <v>91506800</v>
      </c>
      <c r="O48" s="41">
        <v>53263.81</v>
      </c>
      <c r="P48" s="13">
        <f t="shared" si="47"/>
        <v>6383.1499999999942</v>
      </c>
      <c r="Q48" s="13">
        <f t="shared" si="54"/>
        <v>0.11984028179734034</v>
      </c>
      <c r="R48" s="28">
        <f>2109629.7/45</f>
        <v>46880.66</v>
      </c>
      <c r="S48" s="13">
        <f t="shared" si="55"/>
        <v>5156872.6000000006</v>
      </c>
      <c r="T48" s="14">
        <f t="shared" si="56"/>
        <v>144392432.80000001</v>
      </c>
      <c r="U48" s="41">
        <v>138933.43</v>
      </c>
      <c r="V48" s="13">
        <f t="shared" si="57"/>
        <v>104871.43</v>
      </c>
      <c r="W48" s="26">
        <f t="shared" si="58"/>
        <v>0.75483222432498787</v>
      </c>
      <c r="X48" s="28">
        <v>34062</v>
      </c>
      <c r="Y48" s="13">
        <f t="shared" si="59"/>
        <v>3746820</v>
      </c>
      <c r="Z48" s="14">
        <f t="shared" si="60"/>
        <v>104910960</v>
      </c>
      <c r="AA48" s="45"/>
      <c r="AB48" s="13">
        <f t="shared" si="61"/>
        <v>0</v>
      </c>
      <c r="AC48" s="14">
        <f t="shared" si="62"/>
        <v>0</v>
      </c>
      <c r="AD48" s="45"/>
      <c r="AE48" s="13">
        <f t="shared" si="63"/>
        <v>0</v>
      </c>
      <c r="AF48" s="14">
        <f t="shared" si="64"/>
        <v>0</v>
      </c>
      <c r="AG48" s="45"/>
      <c r="AH48" s="13">
        <f t="shared" si="65"/>
        <v>0</v>
      </c>
      <c r="AI48" s="14">
        <f t="shared" si="66"/>
        <v>0</v>
      </c>
      <c r="AJ48" s="50"/>
      <c r="AK48" s="30">
        <f t="shared" si="67"/>
        <v>0</v>
      </c>
      <c r="AL48" s="51">
        <f t="shared" si="68"/>
        <v>0</v>
      </c>
      <c r="AM48" s="50"/>
      <c r="AN48" s="30">
        <f t="shared" si="69"/>
        <v>0</v>
      </c>
      <c r="AO48" s="35">
        <f t="shared" si="70"/>
        <v>0</v>
      </c>
      <c r="AP48" s="45"/>
      <c r="AQ48" s="13">
        <f t="shared" si="71"/>
        <v>0</v>
      </c>
      <c r="AR48" s="22">
        <f t="shared" si="72"/>
        <v>0</v>
      </c>
      <c r="AS48" s="45"/>
      <c r="AT48" s="13">
        <f t="shared" si="73"/>
        <v>0</v>
      </c>
      <c r="AU48" s="14">
        <f t="shared" si="74"/>
        <v>0</v>
      </c>
      <c r="AV48" s="43"/>
      <c r="AW48" s="13">
        <f t="shared" si="75"/>
        <v>0</v>
      </c>
      <c r="AX48" s="14">
        <f t="shared" si="76"/>
        <v>0</v>
      </c>
      <c r="AY48" s="45"/>
      <c r="AZ48" s="13">
        <f t="shared" si="77"/>
        <v>0</v>
      </c>
      <c r="BA48" s="22">
        <f t="shared" si="78"/>
        <v>0</v>
      </c>
      <c r="BB48" s="45"/>
      <c r="BC48" s="13">
        <f t="shared" si="79"/>
        <v>0</v>
      </c>
      <c r="BD48" s="14">
        <f t="shared" si="80"/>
        <v>0</v>
      </c>
      <c r="BE48" s="45"/>
      <c r="BF48" s="13">
        <f t="shared" si="81"/>
        <v>0</v>
      </c>
      <c r="BG48" s="22">
        <f t="shared" si="82"/>
        <v>0</v>
      </c>
      <c r="BH48" s="45"/>
      <c r="BI48" s="13">
        <f t="shared" si="83"/>
        <v>0</v>
      </c>
      <c r="BJ48" s="22">
        <f t="shared" si="84"/>
        <v>0</v>
      </c>
      <c r="BK48" s="45"/>
      <c r="BL48" s="13">
        <f t="shared" si="85"/>
        <v>0</v>
      </c>
      <c r="BM48" s="22">
        <f t="shared" si="86"/>
        <v>0</v>
      </c>
      <c r="BN48" s="45"/>
      <c r="BO48" s="13">
        <f t="shared" si="87"/>
        <v>0</v>
      </c>
      <c r="BP48" s="22">
        <f t="shared" si="88"/>
        <v>0</v>
      </c>
      <c r="BQ48" s="45"/>
      <c r="BR48" s="13">
        <f t="shared" si="89"/>
        <v>0</v>
      </c>
      <c r="BS48" s="22">
        <f t="shared" si="90"/>
        <v>0</v>
      </c>
      <c r="BT48" s="45"/>
      <c r="BU48" s="13">
        <f t="shared" si="91"/>
        <v>0</v>
      </c>
      <c r="BV48" s="22">
        <f t="shared" si="92"/>
        <v>0</v>
      </c>
      <c r="BW48" s="45"/>
      <c r="BX48" s="13">
        <f t="shared" si="45"/>
        <v>0</v>
      </c>
      <c r="BY48" s="14">
        <f t="shared" si="46"/>
        <v>0</v>
      </c>
      <c r="BZ48" s="78"/>
      <c r="CA48" s="78"/>
      <c r="CB48" s="13">
        <f t="shared" ref="CB48:CB55" si="95">AVERAGE(N48,T48,Z48)</f>
        <v>113603397.60000001</v>
      </c>
      <c r="CC48" s="95">
        <f>+CB48/28*4</f>
        <v>16229056.800000001</v>
      </c>
      <c r="CD48" s="95">
        <f>(CB48/28*12)</f>
        <v>48687170.400000006</v>
      </c>
      <c r="CE48" s="95">
        <f t="shared" si="93"/>
        <v>50220816.267600007</v>
      </c>
      <c r="CF48" s="95">
        <f>+CB48/28*12</f>
        <v>48687170.400000006</v>
      </c>
      <c r="CG48" s="95">
        <f t="shared" si="94"/>
        <v>51727440.755628012</v>
      </c>
    </row>
    <row r="49" spans="1:85" ht="30" x14ac:dyDescent="0.25">
      <c r="A49" s="2">
        <v>2</v>
      </c>
      <c r="B49" s="113" t="s">
        <v>10</v>
      </c>
      <c r="C49" s="2" t="s">
        <v>11</v>
      </c>
      <c r="D49" s="31" t="s">
        <v>93</v>
      </c>
      <c r="E49" s="32">
        <v>110000</v>
      </c>
      <c r="F49" s="2" t="s">
        <v>12</v>
      </c>
      <c r="G49" s="2">
        <v>4</v>
      </c>
      <c r="H49" s="37" t="s">
        <v>9</v>
      </c>
      <c r="I49" s="9">
        <v>18.940000000000001</v>
      </c>
      <c r="J49" s="3">
        <f t="shared" si="51"/>
        <v>16.940000000000001</v>
      </c>
      <c r="K49" s="4">
        <f t="shared" si="52"/>
        <v>0.89440337909186907</v>
      </c>
      <c r="L49" s="28">
        <v>2</v>
      </c>
      <c r="M49" s="28">
        <f t="shared" si="53"/>
        <v>220000</v>
      </c>
      <c r="N49" s="38">
        <f t="shared" si="50"/>
        <v>880000</v>
      </c>
      <c r="O49" s="41">
        <v>11.57</v>
      </c>
      <c r="P49" s="13">
        <f t="shared" si="47"/>
        <v>9.48</v>
      </c>
      <c r="Q49" s="13">
        <f t="shared" si="54"/>
        <v>0.81936041486603284</v>
      </c>
      <c r="R49" s="28">
        <f>94050/45000</f>
        <v>2.09</v>
      </c>
      <c r="S49" s="13">
        <f t="shared" si="55"/>
        <v>229899.99999999997</v>
      </c>
      <c r="T49" s="14">
        <f t="shared" si="56"/>
        <v>919599.99999999988</v>
      </c>
      <c r="U49" s="41">
        <v>18.940000000000001</v>
      </c>
      <c r="V49" s="13">
        <f t="shared" si="57"/>
        <v>17.940000000000001</v>
      </c>
      <c r="W49" s="26">
        <f t="shared" si="58"/>
        <v>0.94720168954593453</v>
      </c>
      <c r="X49" s="13">
        <v>1</v>
      </c>
      <c r="Y49" s="13">
        <f t="shared" si="59"/>
        <v>110000</v>
      </c>
      <c r="Z49" s="14">
        <f t="shared" si="60"/>
        <v>440000</v>
      </c>
      <c r="AA49" s="45"/>
      <c r="AB49" s="13">
        <f t="shared" si="61"/>
        <v>0</v>
      </c>
      <c r="AC49" s="14">
        <f t="shared" si="62"/>
        <v>0</v>
      </c>
      <c r="AD49" s="45"/>
      <c r="AE49" s="13">
        <f t="shared" si="63"/>
        <v>0</v>
      </c>
      <c r="AF49" s="14">
        <f t="shared" si="64"/>
        <v>0</v>
      </c>
      <c r="AG49" s="45"/>
      <c r="AH49" s="13">
        <f t="shared" si="65"/>
        <v>0</v>
      </c>
      <c r="AI49" s="14">
        <f t="shared" si="66"/>
        <v>0</v>
      </c>
      <c r="AJ49" s="50"/>
      <c r="AK49" s="30">
        <f t="shared" si="67"/>
        <v>0</v>
      </c>
      <c r="AL49" s="51">
        <f t="shared" si="68"/>
        <v>0</v>
      </c>
      <c r="AM49" s="50"/>
      <c r="AN49" s="30">
        <f t="shared" si="69"/>
        <v>0</v>
      </c>
      <c r="AO49" s="35">
        <f t="shared" si="70"/>
        <v>0</v>
      </c>
      <c r="AP49" s="45"/>
      <c r="AQ49" s="13">
        <f t="shared" si="71"/>
        <v>0</v>
      </c>
      <c r="AR49" s="22">
        <f t="shared" si="72"/>
        <v>0</v>
      </c>
      <c r="AS49" s="45"/>
      <c r="AT49" s="13">
        <f t="shared" si="73"/>
        <v>0</v>
      </c>
      <c r="AU49" s="14">
        <f t="shared" si="74"/>
        <v>0</v>
      </c>
      <c r="AV49" s="43"/>
      <c r="AW49" s="13">
        <f t="shared" si="75"/>
        <v>0</v>
      </c>
      <c r="AX49" s="14">
        <f t="shared" si="76"/>
        <v>0</v>
      </c>
      <c r="AY49" s="45"/>
      <c r="AZ49" s="13">
        <f t="shared" si="77"/>
        <v>0</v>
      </c>
      <c r="BA49" s="22">
        <f t="shared" si="78"/>
        <v>0</v>
      </c>
      <c r="BB49" s="45"/>
      <c r="BC49" s="13">
        <f t="shared" si="79"/>
        <v>0</v>
      </c>
      <c r="BD49" s="14">
        <f t="shared" si="80"/>
        <v>0</v>
      </c>
      <c r="BE49" s="45"/>
      <c r="BF49" s="13">
        <f t="shared" si="81"/>
        <v>0</v>
      </c>
      <c r="BG49" s="22">
        <f t="shared" si="82"/>
        <v>0</v>
      </c>
      <c r="BH49" s="45"/>
      <c r="BI49" s="13">
        <f t="shared" si="83"/>
        <v>0</v>
      </c>
      <c r="BJ49" s="22">
        <f t="shared" si="84"/>
        <v>0</v>
      </c>
      <c r="BK49" s="45"/>
      <c r="BL49" s="13">
        <f t="shared" si="85"/>
        <v>0</v>
      </c>
      <c r="BM49" s="22">
        <f t="shared" si="86"/>
        <v>0</v>
      </c>
      <c r="BN49" s="45"/>
      <c r="BO49" s="13">
        <f t="shared" si="87"/>
        <v>0</v>
      </c>
      <c r="BP49" s="22">
        <f t="shared" si="88"/>
        <v>0</v>
      </c>
      <c r="BQ49" s="45"/>
      <c r="BR49" s="13">
        <f t="shared" si="89"/>
        <v>0</v>
      </c>
      <c r="BS49" s="22">
        <f t="shared" si="90"/>
        <v>0</v>
      </c>
      <c r="BT49" s="45"/>
      <c r="BU49" s="13">
        <f t="shared" si="91"/>
        <v>0</v>
      </c>
      <c r="BV49" s="22">
        <f t="shared" si="92"/>
        <v>0</v>
      </c>
      <c r="BW49" s="45"/>
      <c r="BX49" s="13">
        <f t="shared" si="45"/>
        <v>0</v>
      </c>
      <c r="BY49" s="14">
        <f t="shared" si="46"/>
        <v>0</v>
      </c>
      <c r="BZ49" s="78"/>
      <c r="CA49" s="78"/>
      <c r="CB49" s="13">
        <f t="shared" si="95"/>
        <v>746533.33333333337</v>
      </c>
      <c r="CC49" s="95">
        <f>+CB49</f>
        <v>746533.33333333337</v>
      </c>
      <c r="CD49" s="95">
        <v>0</v>
      </c>
      <c r="CE49" s="95">
        <f t="shared" si="93"/>
        <v>0</v>
      </c>
      <c r="CF49" s="95">
        <v>0</v>
      </c>
      <c r="CG49" s="95">
        <f t="shared" si="94"/>
        <v>0</v>
      </c>
    </row>
    <row r="50" spans="1:85" x14ac:dyDescent="0.25">
      <c r="A50" s="2">
        <v>9</v>
      </c>
      <c r="B50" s="2" t="s">
        <v>28</v>
      </c>
      <c r="C50" s="2" t="s">
        <v>29</v>
      </c>
      <c r="D50" s="31" t="s">
        <v>93</v>
      </c>
      <c r="E50" s="32">
        <v>2</v>
      </c>
      <c r="F50" s="2" t="s">
        <v>27</v>
      </c>
      <c r="G50" s="2">
        <v>28</v>
      </c>
      <c r="H50" s="37" t="s">
        <v>9</v>
      </c>
      <c r="I50" s="9">
        <v>442060.92</v>
      </c>
      <c r="J50" s="3">
        <f t="shared" si="51"/>
        <v>279210.92</v>
      </c>
      <c r="K50" s="4">
        <f t="shared" si="52"/>
        <v>0.63161186019338689</v>
      </c>
      <c r="L50" s="28">
        <f>325700/2</f>
        <v>162850</v>
      </c>
      <c r="M50" s="28">
        <f t="shared" si="53"/>
        <v>325700</v>
      </c>
      <c r="N50" s="38">
        <f t="shared" si="50"/>
        <v>9119600</v>
      </c>
      <c r="O50" s="41">
        <v>127295.16</v>
      </c>
      <c r="P50" s="13">
        <f t="shared" si="47"/>
        <v>52679.040000000008</v>
      </c>
      <c r="Q50" s="13">
        <f t="shared" si="54"/>
        <v>0.4138338016936387</v>
      </c>
      <c r="R50" s="28">
        <f>373080.6/5</f>
        <v>74616.12</v>
      </c>
      <c r="S50" s="13">
        <f t="shared" si="55"/>
        <v>149232.24</v>
      </c>
      <c r="T50" s="14">
        <f t="shared" si="56"/>
        <v>4178502.7199999997</v>
      </c>
      <c r="U50" s="41">
        <v>442060.92</v>
      </c>
      <c r="V50" s="13">
        <f t="shared" si="57"/>
        <v>244218.91999999998</v>
      </c>
      <c r="W50" s="26">
        <f t="shared" si="58"/>
        <v>0.55245534936677954</v>
      </c>
      <c r="X50" s="13">
        <v>197842</v>
      </c>
      <c r="Y50" s="13">
        <f t="shared" si="59"/>
        <v>395684</v>
      </c>
      <c r="Z50" s="14">
        <f t="shared" si="60"/>
        <v>11079152</v>
      </c>
      <c r="AA50" s="46"/>
      <c r="AB50" s="13">
        <f t="shared" si="61"/>
        <v>0</v>
      </c>
      <c r="AC50" s="14">
        <f t="shared" si="62"/>
        <v>0</v>
      </c>
      <c r="AD50" s="46"/>
      <c r="AE50" s="13">
        <f t="shared" si="63"/>
        <v>0</v>
      </c>
      <c r="AF50" s="14">
        <f t="shared" si="64"/>
        <v>0</v>
      </c>
      <c r="AG50" s="46"/>
      <c r="AH50" s="13">
        <f t="shared" si="65"/>
        <v>0</v>
      </c>
      <c r="AI50" s="14">
        <f t="shared" si="66"/>
        <v>0</v>
      </c>
      <c r="AJ50" s="46"/>
      <c r="AK50" s="30">
        <f t="shared" si="67"/>
        <v>0</v>
      </c>
      <c r="AL50" s="51">
        <f t="shared" si="68"/>
        <v>0</v>
      </c>
      <c r="AM50" s="50"/>
      <c r="AN50" s="30">
        <f t="shared" si="69"/>
        <v>0</v>
      </c>
      <c r="AO50" s="35">
        <f t="shared" si="70"/>
        <v>0</v>
      </c>
      <c r="AP50" s="45"/>
      <c r="AQ50" s="13">
        <f t="shared" si="71"/>
        <v>0</v>
      </c>
      <c r="AR50" s="22">
        <f t="shared" si="72"/>
        <v>0</v>
      </c>
      <c r="AS50" s="45"/>
      <c r="AT50" s="13">
        <f t="shared" si="73"/>
        <v>0</v>
      </c>
      <c r="AU50" s="14">
        <f t="shared" si="74"/>
        <v>0</v>
      </c>
      <c r="AV50" s="43"/>
      <c r="AW50" s="13">
        <f t="shared" si="75"/>
        <v>0</v>
      </c>
      <c r="AX50" s="14">
        <f t="shared" si="76"/>
        <v>0</v>
      </c>
      <c r="AY50" s="45"/>
      <c r="AZ50" s="13">
        <f t="shared" si="77"/>
        <v>0</v>
      </c>
      <c r="BA50" s="22">
        <f t="shared" si="78"/>
        <v>0</v>
      </c>
      <c r="BB50" s="45"/>
      <c r="BC50" s="13">
        <f t="shared" si="79"/>
        <v>0</v>
      </c>
      <c r="BD50" s="14">
        <f t="shared" si="80"/>
        <v>0</v>
      </c>
      <c r="BE50" s="45"/>
      <c r="BF50" s="13">
        <f t="shared" si="81"/>
        <v>0</v>
      </c>
      <c r="BG50" s="22">
        <f t="shared" si="82"/>
        <v>0</v>
      </c>
      <c r="BH50" s="45"/>
      <c r="BI50" s="13">
        <f t="shared" si="83"/>
        <v>0</v>
      </c>
      <c r="BJ50" s="22">
        <f t="shared" si="84"/>
        <v>0</v>
      </c>
      <c r="BK50" s="45"/>
      <c r="BL50" s="13">
        <f t="shared" si="85"/>
        <v>0</v>
      </c>
      <c r="BM50" s="22">
        <f t="shared" si="86"/>
        <v>0</v>
      </c>
      <c r="BN50" s="45"/>
      <c r="BO50" s="13">
        <f t="shared" si="87"/>
        <v>0</v>
      </c>
      <c r="BP50" s="22">
        <f t="shared" si="88"/>
        <v>0</v>
      </c>
      <c r="BQ50" s="45"/>
      <c r="BR50" s="13">
        <f t="shared" si="89"/>
        <v>0</v>
      </c>
      <c r="BS50" s="22">
        <f t="shared" si="90"/>
        <v>0</v>
      </c>
      <c r="BT50" s="45"/>
      <c r="BU50" s="13">
        <f t="shared" si="91"/>
        <v>0</v>
      </c>
      <c r="BV50" s="22">
        <f t="shared" si="92"/>
        <v>0</v>
      </c>
      <c r="BW50" s="45"/>
      <c r="BX50" s="13">
        <f t="shared" si="45"/>
        <v>0</v>
      </c>
      <c r="BY50" s="14">
        <f t="shared" si="46"/>
        <v>0</v>
      </c>
      <c r="BZ50" s="78"/>
      <c r="CA50" s="78"/>
      <c r="CB50" s="13">
        <f t="shared" si="95"/>
        <v>8125751.5733333332</v>
      </c>
      <c r="CC50" s="95">
        <f>+CB50/28*4</f>
        <v>1160821.6533333333</v>
      </c>
      <c r="CD50" s="95">
        <f>+CB50/28*12</f>
        <v>3482464.96</v>
      </c>
      <c r="CE50" s="95">
        <f t="shared" si="93"/>
        <v>3592162.6062400001</v>
      </c>
      <c r="CF50" s="95">
        <f>+CB50/28*12</f>
        <v>3482464.96</v>
      </c>
      <c r="CG50" s="95">
        <f t="shared" si="94"/>
        <v>3699927.4844272002</v>
      </c>
    </row>
    <row r="51" spans="1:85" x14ac:dyDescent="0.25">
      <c r="A51" s="2">
        <v>10</v>
      </c>
      <c r="B51" s="2" t="s">
        <v>30</v>
      </c>
      <c r="C51" s="2" t="s">
        <v>31</v>
      </c>
      <c r="D51" s="31" t="s">
        <v>93</v>
      </c>
      <c r="E51" s="32">
        <v>127000</v>
      </c>
      <c r="F51" s="2" t="s">
        <v>32</v>
      </c>
      <c r="G51" s="2">
        <v>28</v>
      </c>
      <c r="H51" s="37" t="s">
        <v>9</v>
      </c>
      <c r="I51" s="9">
        <v>37.869999999999997</v>
      </c>
      <c r="J51" s="3">
        <f t="shared" si="51"/>
        <v>27.869999999999997</v>
      </c>
      <c r="K51" s="4">
        <f t="shared" si="52"/>
        <v>0.73593873778716656</v>
      </c>
      <c r="L51" s="28">
        <v>10</v>
      </c>
      <c r="M51" s="28">
        <f t="shared" si="53"/>
        <v>1270000</v>
      </c>
      <c r="N51" s="38">
        <f t="shared" si="50"/>
        <v>35560000</v>
      </c>
      <c r="O51" s="41">
        <v>5.26</v>
      </c>
      <c r="P51" s="13">
        <f t="shared" si="47"/>
        <v>3.17</v>
      </c>
      <c r="Q51" s="13">
        <f t="shared" si="54"/>
        <v>0.60266159695817489</v>
      </c>
      <c r="R51" s="28">
        <f>31350/15000</f>
        <v>2.09</v>
      </c>
      <c r="S51" s="13">
        <f t="shared" si="55"/>
        <v>265430</v>
      </c>
      <c r="T51" s="14">
        <f t="shared" si="56"/>
        <v>7432040</v>
      </c>
      <c r="U51" s="41">
        <v>37.869999999999997</v>
      </c>
      <c r="V51" s="13">
        <f t="shared" si="57"/>
        <v>32.869999999999997</v>
      </c>
      <c r="W51" s="26">
        <f t="shared" si="58"/>
        <v>0.86796936889358334</v>
      </c>
      <c r="X51" s="13">
        <v>5</v>
      </c>
      <c r="Y51" s="13">
        <f t="shared" si="59"/>
        <v>635000</v>
      </c>
      <c r="Z51" s="14">
        <f t="shared" si="60"/>
        <v>17780000</v>
      </c>
      <c r="AA51" s="45"/>
      <c r="AB51" s="13">
        <f t="shared" si="61"/>
        <v>0</v>
      </c>
      <c r="AC51" s="14">
        <f t="shared" si="62"/>
        <v>0</v>
      </c>
      <c r="AD51" s="45"/>
      <c r="AE51" s="13">
        <f t="shared" si="63"/>
        <v>0</v>
      </c>
      <c r="AF51" s="14">
        <f t="shared" si="64"/>
        <v>0</v>
      </c>
      <c r="AG51" s="45"/>
      <c r="AH51" s="13">
        <f t="shared" si="65"/>
        <v>0</v>
      </c>
      <c r="AI51" s="14">
        <f t="shared" si="66"/>
        <v>0</v>
      </c>
      <c r="AJ51" s="50"/>
      <c r="AK51" s="30">
        <f t="shared" si="67"/>
        <v>0</v>
      </c>
      <c r="AL51" s="51">
        <f t="shared" si="68"/>
        <v>0</v>
      </c>
      <c r="AM51" s="50"/>
      <c r="AN51" s="30">
        <f t="shared" si="69"/>
        <v>0</v>
      </c>
      <c r="AO51" s="35">
        <f t="shared" si="70"/>
        <v>0</v>
      </c>
      <c r="AP51" s="45"/>
      <c r="AQ51" s="13">
        <f t="shared" si="71"/>
        <v>0</v>
      </c>
      <c r="AR51" s="22">
        <f t="shared" si="72"/>
        <v>0</v>
      </c>
      <c r="AS51" s="45"/>
      <c r="AT51" s="13">
        <f t="shared" si="73"/>
        <v>0</v>
      </c>
      <c r="AU51" s="14">
        <f t="shared" si="74"/>
        <v>0</v>
      </c>
      <c r="AV51" s="43"/>
      <c r="AW51" s="13">
        <f t="shared" si="75"/>
        <v>0</v>
      </c>
      <c r="AX51" s="14">
        <f t="shared" si="76"/>
        <v>0</v>
      </c>
      <c r="AY51" s="45"/>
      <c r="AZ51" s="13">
        <f t="shared" si="77"/>
        <v>0</v>
      </c>
      <c r="BA51" s="22">
        <f t="shared" si="78"/>
        <v>0</v>
      </c>
      <c r="BB51" s="45"/>
      <c r="BC51" s="13">
        <f t="shared" si="79"/>
        <v>0</v>
      </c>
      <c r="BD51" s="14">
        <f t="shared" si="80"/>
        <v>0</v>
      </c>
      <c r="BE51" s="45"/>
      <c r="BF51" s="13">
        <f t="shared" si="81"/>
        <v>0</v>
      </c>
      <c r="BG51" s="22">
        <f t="shared" si="82"/>
        <v>0</v>
      </c>
      <c r="BH51" s="45"/>
      <c r="BI51" s="13">
        <f t="shared" si="83"/>
        <v>0</v>
      </c>
      <c r="BJ51" s="22">
        <f t="shared" si="84"/>
        <v>0</v>
      </c>
      <c r="BK51" s="45"/>
      <c r="BL51" s="13">
        <f t="shared" si="85"/>
        <v>0</v>
      </c>
      <c r="BM51" s="22">
        <f t="shared" si="86"/>
        <v>0</v>
      </c>
      <c r="BN51" s="45"/>
      <c r="BO51" s="13">
        <f t="shared" si="87"/>
        <v>0</v>
      </c>
      <c r="BP51" s="22">
        <f t="shared" si="88"/>
        <v>0</v>
      </c>
      <c r="BQ51" s="45"/>
      <c r="BR51" s="13">
        <f t="shared" si="89"/>
        <v>0</v>
      </c>
      <c r="BS51" s="22">
        <f t="shared" si="90"/>
        <v>0</v>
      </c>
      <c r="BT51" s="45"/>
      <c r="BU51" s="13">
        <f t="shared" si="91"/>
        <v>0</v>
      </c>
      <c r="BV51" s="22">
        <f t="shared" si="92"/>
        <v>0</v>
      </c>
      <c r="BW51" s="45"/>
      <c r="BX51" s="13">
        <f t="shared" si="45"/>
        <v>0</v>
      </c>
      <c r="BY51" s="14">
        <f t="shared" si="46"/>
        <v>0</v>
      </c>
      <c r="BZ51" s="78"/>
      <c r="CA51" s="78"/>
      <c r="CB51" s="13">
        <f t="shared" si="95"/>
        <v>20257346.666666668</v>
      </c>
      <c r="CC51" s="95">
        <f>+CB51/28*4</f>
        <v>2893906.666666667</v>
      </c>
      <c r="CD51" s="95">
        <f>+CB51/28*12</f>
        <v>8681720</v>
      </c>
      <c r="CE51" s="95">
        <f t="shared" si="93"/>
        <v>8955194.1800000016</v>
      </c>
      <c r="CF51" s="95">
        <f>+CB51/28*12</f>
        <v>8681720</v>
      </c>
      <c r="CG51" s="95">
        <f t="shared" si="94"/>
        <v>9223850.0054000001</v>
      </c>
    </row>
    <row r="52" spans="1:85" ht="30" x14ac:dyDescent="0.25">
      <c r="A52" s="2">
        <v>11</v>
      </c>
      <c r="B52" s="2" t="s">
        <v>33</v>
      </c>
      <c r="C52" s="2" t="s">
        <v>34</v>
      </c>
      <c r="D52" s="31" t="s">
        <v>96</v>
      </c>
      <c r="E52" s="32">
        <v>10900</v>
      </c>
      <c r="F52" s="2" t="s">
        <v>35</v>
      </c>
      <c r="G52" s="2">
        <v>28</v>
      </c>
      <c r="H52" s="37" t="s">
        <v>9</v>
      </c>
      <c r="I52" s="9">
        <v>18.940000000000001</v>
      </c>
      <c r="J52" s="3">
        <f t="shared" si="51"/>
        <v>8.9400000000000013</v>
      </c>
      <c r="K52" s="4">
        <f t="shared" si="52"/>
        <v>0.47201689545934533</v>
      </c>
      <c r="L52" s="28">
        <v>10</v>
      </c>
      <c r="M52" s="28">
        <f t="shared" si="53"/>
        <v>109000</v>
      </c>
      <c r="N52" s="38">
        <f t="shared" si="50"/>
        <v>3052000</v>
      </c>
      <c r="O52" s="41">
        <v>5.26</v>
      </c>
      <c r="P52" s="13">
        <f t="shared" si="47"/>
        <v>1.08</v>
      </c>
      <c r="Q52" s="13">
        <f t="shared" si="54"/>
        <v>0.20532319391634984</v>
      </c>
      <c r="R52" s="28">
        <v>4.18</v>
      </c>
      <c r="S52" s="13">
        <f t="shared" si="55"/>
        <v>45562</v>
      </c>
      <c r="T52" s="14">
        <f t="shared" si="56"/>
        <v>1275736</v>
      </c>
      <c r="U52" s="41">
        <v>18.940000000000001</v>
      </c>
      <c r="V52" s="13">
        <f t="shared" si="57"/>
        <v>14.940000000000001</v>
      </c>
      <c r="W52" s="26">
        <f t="shared" si="58"/>
        <v>0.78880675818373813</v>
      </c>
      <c r="X52" s="13">
        <v>4</v>
      </c>
      <c r="Y52" s="13">
        <f t="shared" si="59"/>
        <v>43600</v>
      </c>
      <c r="Z52" s="14">
        <f t="shared" si="60"/>
        <v>1220800</v>
      </c>
      <c r="AA52" s="46"/>
      <c r="AB52" s="13">
        <f t="shared" si="61"/>
        <v>0</v>
      </c>
      <c r="AC52" s="14">
        <f t="shared" si="62"/>
        <v>0</v>
      </c>
      <c r="AD52" s="46"/>
      <c r="AE52" s="13">
        <f t="shared" si="63"/>
        <v>0</v>
      </c>
      <c r="AF52" s="14">
        <f t="shared" si="64"/>
        <v>0</v>
      </c>
      <c r="AG52" s="46"/>
      <c r="AH52" s="13">
        <f t="shared" si="65"/>
        <v>0</v>
      </c>
      <c r="AI52" s="14">
        <f t="shared" si="66"/>
        <v>0</v>
      </c>
      <c r="AJ52" s="46"/>
      <c r="AK52" s="30">
        <f t="shared" si="67"/>
        <v>0</v>
      </c>
      <c r="AL52" s="51">
        <f t="shared" si="68"/>
        <v>0</v>
      </c>
      <c r="AM52" s="50"/>
      <c r="AN52" s="30">
        <f t="shared" si="69"/>
        <v>0</v>
      </c>
      <c r="AO52" s="35">
        <f t="shared" si="70"/>
        <v>0</v>
      </c>
      <c r="AP52" s="45"/>
      <c r="AQ52" s="13">
        <f t="shared" si="71"/>
        <v>0</v>
      </c>
      <c r="AR52" s="22">
        <f t="shared" si="72"/>
        <v>0</v>
      </c>
      <c r="AS52" s="45"/>
      <c r="AT52" s="13">
        <f t="shared" si="73"/>
        <v>0</v>
      </c>
      <c r="AU52" s="14">
        <f t="shared" si="74"/>
        <v>0</v>
      </c>
      <c r="AV52" s="43"/>
      <c r="AW52" s="13">
        <f t="shared" si="75"/>
        <v>0</v>
      </c>
      <c r="AX52" s="14">
        <f t="shared" si="76"/>
        <v>0</v>
      </c>
      <c r="AY52" s="45"/>
      <c r="AZ52" s="13">
        <f t="shared" si="77"/>
        <v>0</v>
      </c>
      <c r="BA52" s="22">
        <f t="shared" si="78"/>
        <v>0</v>
      </c>
      <c r="BB52" s="45"/>
      <c r="BC52" s="13">
        <f t="shared" si="79"/>
        <v>0</v>
      </c>
      <c r="BD52" s="14">
        <f t="shared" si="80"/>
        <v>0</v>
      </c>
      <c r="BE52" s="45"/>
      <c r="BF52" s="13">
        <f t="shared" si="81"/>
        <v>0</v>
      </c>
      <c r="BG52" s="22">
        <f t="shared" si="82"/>
        <v>0</v>
      </c>
      <c r="BH52" s="45"/>
      <c r="BI52" s="13">
        <f t="shared" si="83"/>
        <v>0</v>
      </c>
      <c r="BJ52" s="22">
        <f t="shared" si="84"/>
        <v>0</v>
      </c>
      <c r="BK52" s="45"/>
      <c r="BL52" s="13">
        <f t="shared" si="85"/>
        <v>0</v>
      </c>
      <c r="BM52" s="22">
        <f t="shared" si="86"/>
        <v>0</v>
      </c>
      <c r="BN52" s="45"/>
      <c r="BO52" s="13">
        <f t="shared" si="87"/>
        <v>0</v>
      </c>
      <c r="BP52" s="22">
        <f t="shared" si="88"/>
        <v>0</v>
      </c>
      <c r="BQ52" s="45"/>
      <c r="BR52" s="13">
        <f t="shared" si="89"/>
        <v>0</v>
      </c>
      <c r="BS52" s="22">
        <f t="shared" si="90"/>
        <v>0</v>
      </c>
      <c r="BT52" s="45"/>
      <c r="BU52" s="13">
        <f t="shared" si="91"/>
        <v>0</v>
      </c>
      <c r="BV52" s="22">
        <f t="shared" si="92"/>
        <v>0</v>
      </c>
      <c r="BW52" s="45"/>
      <c r="BX52" s="13">
        <f t="shared" si="45"/>
        <v>0</v>
      </c>
      <c r="BY52" s="14">
        <f t="shared" si="46"/>
        <v>0</v>
      </c>
      <c r="BZ52" s="78"/>
      <c r="CA52" s="78"/>
      <c r="CB52" s="13">
        <f t="shared" si="95"/>
        <v>1849512</v>
      </c>
      <c r="CC52" s="95">
        <f>+CB52/28*4</f>
        <v>264216</v>
      </c>
      <c r="CD52" s="95">
        <f>+CB52/28*12</f>
        <v>792648</v>
      </c>
      <c r="CE52" s="95">
        <f t="shared" si="93"/>
        <v>817616.41200000001</v>
      </c>
      <c r="CF52" s="95">
        <f>+CB52/28*12</f>
        <v>792648</v>
      </c>
      <c r="CG52" s="95">
        <f t="shared" si="94"/>
        <v>842144.90436000016</v>
      </c>
    </row>
    <row r="53" spans="1:85" ht="45" x14ac:dyDescent="0.25">
      <c r="A53" s="2">
        <v>14</v>
      </c>
      <c r="B53" s="2" t="s">
        <v>42</v>
      </c>
      <c r="C53" s="2" t="s">
        <v>43</v>
      </c>
      <c r="D53" s="31" t="s">
        <v>93</v>
      </c>
      <c r="E53" s="32">
        <v>125</v>
      </c>
      <c r="F53" s="2" t="s">
        <v>43</v>
      </c>
      <c r="G53" s="2">
        <v>28</v>
      </c>
      <c r="H53" s="37" t="s">
        <v>9</v>
      </c>
      <c r="I53" s="9">
        <v>353648.74</v>
      </c>
      <c r="J53" s="3">
        <f t="shared" si="51"/>
        <v>331568.74</v>
      </c>
      <c r="K53" s="4">
        <f t="shared" si="52"/>
        <v>0.93756516706379334</v>
      </c>
      <c r="L53" s="28">
        <f>2208000/100</f>
        <v>22080</v>
      </c>
      <c r="M53" s="28">
        <f t="shared" si="53"/>
        <v>2760000</v>
      </c>
      <c r="N53" s="38">
        <f>+G53*M53</f>
        <v>77280000</v>
      </c>
      <c r="O53" s="41">
        <v>87288.65</v>
      </c>
      <c r="P53" s="13">
        <f t="shared" si="47"/>
        <v>71933.75</v>
      </c>
      <c r="Q53" s="13">
        <f t="shared" si="54"/>
        <v>0.82409053181599212</v>
      </c>
      <c r="R53" s="28">
        <f>25212745.8/1642</f>
        <v>15354.9</v>
      </c>
      <c r="S53" s="13">
        <f t="shared" si="55"/>
        <v>1919362.5</v>
      </c>
      <c r="T53" s="14">
        <f t="shared" si="56"/>
        <v>53742150</v>
      </c>
      <c r="U53" s="41">
        <v>353648.74</v>
      </c>
      <c r="V53" s="13">
        <f t="shared" si="57"/>
        <v>134626.74</v>
      </c>
      <c r="W53" s="26">
        <f t="shared" si="58"/>
        <v>0.38067925818143733</v>
      </c>
      <c r="X53" s="13">
        <v>219022</v>
      </c>
      <c r="Y53" s="13">
        <f t="shared" si="59"/>
        <v>27377750</v>
      </c>
      <c r="Z53" s="14">
        <f t="shared" si="60"/>
        <v>766577000</v>
      </c>
      <c r="AA53" s="45"/>
      <c r="AB53" s="13">
        <f t="shared" si="61"/>
        <v>0</v>
      </c>
      <c r="AC53" s="14">
        <f t="shared" si="62"/>
        <v>0</v>
      </c>
      <c r="AD53" s="45"/>
      <c r="AE53" s="13">
        <f t="shared" si="63"/>
        <v>0</v>
      </c>
      <c r="AF53" s="14">
        <f t="shared" si="64"/>
        <v>0</v>
      </c>
      <c r="AG53" s="45"/>
      <c r="AH53" s="13">
        <f t="shared" si="65"/>
        <v>0</v>
      </c>
      <c r="AI53" s="14">
        <f t="shared" si="66"/>
        <v>0</v>
      </c>
      <c r="AJ53" s="50"/>
      <c r="AK53" s="30">
        <f t="shared" si="67"/>
        <v>0</v>
      </c>
      <c r="AL53" s="51">
        <f t="shared" si="68"/>
        <v>0</v>
      </c>
      <c r="AM53" s="50"/>
      <c r="AN53" s="30">
        <f t="shared" si="69"/>
        <v>0</v>
      </c>
      <c r="AO53" s="35">
        <f t="shared" si="70"/>
        <v>0</v>
      </c>
      <c r="AP53" s="45"/>
      <c r="AQ53" s="13">
        <f t="shared" si="71"/>
        <v>0</v>
      </c>
      <c r="AR53" s="22">
        <f t="shared" si="72"/>
        <v>0</v>
      </c>
      <c r="AS53" s="45"/>
      <c r="AT53" s="13">
        <f t="shared" si="73"/>
        <v>0</v>
      </c>
      <c r="AU53" s="14">
        <f t="shared" si="74"/>
        <v>0</v>
      </c>
      <c r="AV53" s="43"/>
      <c r="AW53" s="13">
        <f t="shared" si="75"/>
        <v>0</v>
      </c>
      <c r="AX53" s="14">
        <f t="shared" si="76"/>
        <v>0</v>
      </c>
      <c r="AY53" s="45"/>
      <c r="AZ53" s="13">
        <f t="shared" si="77"/>
        <v>0</v>
      </c>
      <c r="BA53" s="22">
        <f t="shared" si="78"/>
        <v>0</v>
      </c>
      <c r="BB53" s="45"/>
      <c r="BC53" s="13">
        <f t="shared" si="79"/>
        <v>0</v>
      </c>
      <c r="BD53" s="14">
        <f t="shared" si="80"/>
        <v>0</v>
      </c>
      <c r="BE53" s="45"/>
      <c r="BF53" s="13">
        <f t="shared" si="81"/>
        <v>0</v>
      </c>
      <c r="BG53" s="22">
        <f t="shared" si="82"/>
        <v>0</v>
      </c>
      <c r="BH53" s="45"/>
      <c r="BI53" s="13">
        <f t="shared" si="83"/>
        <v>0</v>
      </c>
      <c r="BJ53" s="22">
        <f t="shared" si="84"/>
        <v>0</v>
      </c>
      <c r="BK53" s="45"/>
      <c r="BL53" s="13">
        <f t="shared" si="85"/>
        <v>0</v>
      </c>
      <c r="BM53" s="22">
        <f t="shared" si="86"/>
        <v>0</v>
      </c>
      <c r="BN53" s="45"/>
      <c r="BO53" s="13">
        <f t="shared" si="87"/>
        <v>0</v>
      </c>
      <c r="BP53" s="22">
        <f t="shared" si="88"/>
        <v>0</v>
      </c>
      <c r="BQ53" s="45"/>
      <c r="BR53" s="13">
        <f t="shared" si="89"/>
        <v>0</v>
      </c>
      <c r="BS53" s="22">
        <f t="shared" si="90"/>
        <v>0</v>
      </c>
      <c r="BT53" s="45"/>
      <c r="BU53" s="13">
        <f t="shared" si="91"/>
        <v>0</v>
      </c>
      <c r="BV53" s="22">
        <f t="shared" si="92"/>
        <v>0</v>
      </c>
      <c r="BW53" s="45"/>
      <c r="BX53" s="13">
        <f t="shared" si="45"/>
        <v>0</v>
      </c>
      <c r="BY53" s="14">
        <f t="shared" si="46"/>
        <v>0</v>
      </c>
      <c r="BZ53" s="78"/>
      <c r="CA53" s="78"/>
      <c r="CB53" s="13">
        <f t="shared" si="95"/>
        <v>299199716.66666669</v>
      </c>
      <c r="CC53" s="95">
        <f>+CB53/28*4</f>
        <v>42742816.666666672</v>
      </c>
      <c r="CD53" s="95">
        <f>+CB53/28*12</f>
        <v>128228450.00000001</v>
      </c>
      <c r="CE53" s="95">
        <f t="shared" si="93"/>
        <v>132267646.17500003</v>
      </c>
      <c r="CF53" s="95">
        <f>+CB53/28*12</f>
        <v>128228450.00000001</v>
      </c>
      <c r="CG53" s="95">
        <f t="shared" si="94"/>
        <v>136235675.56025001</v>
      </c>
    </row>
    <row r="54" spans="1:85" x14ac:dyDescent="0.25">
      <c r="A54" s="2">
        <v>31</v>
      </c>
      <c r="B54" s="2" t="s">
        <v>61</v>
      </c>
      <c r="C54" s="2" t="s">
        <v>62</v>
      </c>
      <c r="D54" s="31" t="s">
        <v>100</v>
      </c>
      <c r="E54" s="32">
        <v>1</v>
      </c>
      <c r="F54" s="2" t="s">
        <v>9</v>
      </c>
      <c r="G54" s="2">
        <v>28</v>
      </c>
      <c r="H54" s="37" t="s">
        <v>9</v>
      </c>
      <c r="I54" s="9">
        <v>20878374.859999999</v>
      </c>
      <c r="J54" s="3">
        <f t="shared" si="51"/>
        <v>3370124.8599999994</v>
      </c>
      <c r="K54" s="4">
        <f t="shared" si="52"/>
        <v>0.16141701078739992</v>
      </c>
      <c r="L54" s="28">
        <v>17508250</v>
      </c>
      <c r="M54" s="28">
        <f t="shared" si="53"/>
        <v>17508250</v>
      </c>
      <c r="N54" s="38">
        <f>+M54*G54</f>
        <v>490231000</v>
      </c>
      <c r="O54" s="41">
        <v>18922908.530000001</v>
      </c>
      <c r="P54" s="13">
        <f t="shared" si="47"/>
        <v>3875760.2100000009</v>
      </c>
      <c r="Q54" s="13">
        <f t="shared" si="54"/>
        <v>0.2048184191058921</v>
      </c>
      <c r="R54" s="28">
        <f>30094296.64/2</f>
        <v>15047148.32</v>
      </c>
      <c r="S54" s="13">
        <f t="shared" si="55"/>
        <v>15047148.32</v>
      </c>
      <c r="T54" s="14">
        <f t="shared" si="56"/>
        <v>421320152.96000004</v>
      </c>
      <c r="U54" s="41">
        <v>20878374.859999999</v>
      </c>
      <c r="V54" s="13">
        <f t="shared" si="57"/>
        <v>4408838.8599999994</v>
      </c>
      <c r="W54" s="26">
        <f t="shared" si="58"/>
        <v>0.21116772208390167</v>
      </c>
      <c r="X54" s="13">
        <v>16469536</v>
      </c>
      <c r="Y54" s="13">
        <f t="shared" si="59"/>
        <v>16469536</v>
      </c>
      <c r="Z54" s="14">
        <f t="shared" si="60"/>
        <v>461147008</v>
      </c>
      <c r="AA54" s="45"/>
      <c r="AB54" s="13">
        <f t="shared" si="61"/>
        <v>0</v>
      </c>
      <c r="AC54" s="14">
        <f t="shared" si="62"/>
        <v>0</v>
      </c>
      <c r="AD54" s="45"/>
      <c r="AE54" s="13">
        <f t="shared" si="63"/>
        <v>0</v>
      </c>
      <c r="AF54" s="14">
        <f t="shared" si="64"/>
        <v>0</v>
      </c>
      <c r="AG54" s="45"/>
      <c r="AH54" s="13">
        <f t="shared" si="65"/>
        <v>0</v>
      </c>
      <c r="AI54" s="14">
        <f t="shared" si="66"/>
        <v>0</v>
      </c>
      <c r="AJ54" s="50"/>
      <c r="AK54" s="30">
        <f t="shared" si="67"/>
        <v>0</v>
      </c>
      <c r="AL54" s="51">
        <f t="shared" si="68"/>
        <v>0</v>
      </c>
      <c r="AM54" s="50"/>
      <c r="AN54" s="30">
        <f t="shared" si="69"/>
        <v>0</v>
      </c>
      <c r="AO54" s="35">
        <f t="shared" si="70"/>
        <v>0</v>
      </c>
      <c r="AP54" s="45"/>
      <c r="AQ54" s="13">
        <f t="shared" si="71"/>
        <v>0</v>
      </c>
      <c r="AR54" s="22">
        <f t="shared" si="72"/>
        <v>0</v>
      </c>
      <c r="AS54" s="45"/>
      <c r="AT54" s="13">
        <f t="shared" si="73"/>
        <v>0</v>
      </c>
      <c r="AU54" s="14">
        <f t="shared" si="74"/>
        <v>0</v>
      </c>
      <c r="AV54" s="43"/>
      <c r="AW54" s="13">
        <f t="shared" si="75"/>
        <v>0</v>
      </c>
      <c r="AX54" s="14">
        <f t="shared" si="76"/>
        <v>0</v>
      </c>
      <c r="AY54" s="45"/>
      <c r="AZ54" s="13">
        <f t="shared" si="77"/>
        <v>0</v>
      </c>
      <c r="BA54" s="22">
        <f t="shared" si="78"/>
        <v>0</v>
      </c>
      <c r="BB54" s="45"/>
      <c r="BC54" s="13">
        <f t="shared" si="79"/>
        <v>0</v>
      </c>
      <c r="BD54" s="14">
        <f t="shared" si="80"/>
        <v>0</v>
      </c>
      <c r="BE54" s="45"/>
      <c r="BF54" s="13">
        <f t="shared" si="81"/>
        <v>0</v>
      </c>
      <c r="BG54" s="22">
        <f t="shared" si="82"/>
        <v>0</v>
      </c>
      <c r="BH54" s="45"/>
      <c r="BI54" s="13">
        <f t="shared" si="83"/>
        <v>0</v>
      </c>
      <c r="BJ54" s="22">
        <f t="shared" si="84"/>
        <v>0</v>
      </c>
      <c r="BK54" s="45"/>
      <c r="BL54" s="13">
        <f t="shared" si="85"/>
        <v>0</v>
      </c>
      <c r="BM54" s="22">
        <f t="shared" si="86"/>
        <v>0</v>
      </c>
      <c r="BN54" s="45"/>
      <c r="BO54" s="13">
        <f t="shared" si="87"/>
        <v>0</v>
      </c>
      <c r="BP54" s="22">
        <f t="shared" si="88"/>
        <v>0</v>
      </c>
      <c r="BQ54" s="45"/>
      <c r="BR54" s="13">
        <f t="shared" si="89"/>
        <v>0</v>
      </c>
      <c r="BS54" s="22">
        <f t="shared" si="90"/>
        <v>0</v>
      </c>
      <c r="BT54" s="45"/>
      <c r="BU54" s="13">
        <f t="shared" si="91"/>
        <v>0</v>
      </c>
      <c r="BV54" s="22">
        <f t="shared" si="92"/>
        <v>0</v>
      </c>
      <c r="BW54" s="45"/>
      <c r="BX54" s="13">
        <f t="shared" si="45"/>
        <v>0</v>
      </c>
      <c r="BY54" s="14">
        <f t="shared" si="46"/>
        <v>0</v>
      </c>
      <c r="BZ54" s="78"/>
      <c r="CA54" s="78"/>
      <c r="CB54" s="13">
        <f t="shared" si="95"/>
        <v>457566053.65333337</v>
      </c>
      <c r="CC54" s="95">
        <f>+CB54/28*4</f>
        <v>65366579.093333341</v>
      </c>
      <c r="CD54" s="95">
        <f>+CB54/28*12</f>
        <v>196099737.28000003</v>
      </c>
      <c r="CE54" s="95">
        <f t="shared" si="93"/>
        <v>202276879.00432006</v>
      </c>
      <c r="CF54" s="95">
        <f>+CB54/28*12</f>
        <v>196099737.28000003</v>
      </c>
      <c r="CG54" s="95">
        <f t="shared" si="94"/>
        <v>208345185.37444967</v>
      </c>
    </row>
    <row r="55" spans="1:85" ht="15.75" thickBot="1" x14ac:dyDescent="0.3">
      <c r="A55" s="2">
        <v>38</v>
      </c>
      <c r="B55" s="2" t="s">
        <v>67</v>
      </c>
      <c r="C55" s="2" t="s">
        <v>68</v>
      </c>
      <c r="D55" s="33" t="s">
        <v>100</v>
      </c>
      <c r="E55" s="34">
        <v>3</v>
      </c>
      <c r="F55" s="2" t="s">
        <v>9</v>
      </c>
      <c r="G55" s="2">
        <v>3</v>
      </c>
      <c r="H55" s="37" t="s">
        <v>9</v>
      </c>
      <c r="I55" s="40">
        <v>9314563.8499999996</v>
      </c>
      <c r="J55" s="11">
        <f t="shared" si="51"/>
        <v>1460063.8499999996</v>
      </c>
      <c r="K55" s="12">
        <f t="shared" si="52"/>
        <v>0.15675064055736757</v>
      </c>
      <c r="L55" s="96">
        <f>23563500/3</f>
        <v>7854500</v>
      </c>
      <c r="M55" s="96">
        <f t="shared" si="53"/>
        <v>23563500</v>
      </c>
      <c r="N55" s="97">
        <f>+M55*G55</f>
        <v>70690500</v>
      </c>
      <c r="O55" s="98">
        <v>8949366.0199999996</v>
      </c>
      <c r="P55" s="48">
        <f t="shared" si="47"/>
        <v>2136490.5499999998</v>
      </c>
      <c r="Q55" s="48">
        <f t="shared" si="54"/>
        <v>0.23873093861904643</v>
      </c>
      <c r="R55" s="96">
        <v>6812875.4699999997</v>
      </c>
      <c r="S55" s="48">
        <f t="shared" si="55"/>
        <v>20438626.41</v>
      </c>
      <c r="T55" s="49">
        <f t="shared" si="56"/>
        <v>61315879.230000004</v>
      </c>
      <c r="U55" s="98">
        <v>9314563.8499999996</v>
      </c>
      <c r="V55" s="48">
        <f t="shared" si="57"/>
        <v>2256191.8499999996</v>
      </c>
      <c r="W55" s="110">
        <f t="shared" si="58"/>
        <v>0.24222195331239257</v>
      </c>
      <c r="X55" s="48">
        <v>7058372</v>
      </c>
      <c r="Y55" s="48">
        <f t="shared" si="59"/>
        <v>21175116</v>
      </c>
      <c r="Z55" s="49">
        <f t="shared" si="60"/>
        <v>63525348</v>
      </c>
      <c r="AA55" s="47"/>
      <c r="AB55" s="48">
        <f t="shared" si="61"/>
        <v>0</v>
      </c>
      <c r="AC55" s="49">
        <f t="shared" si="62"/>
        <v>0</v>
      </c>
      <c r="AD55" s="47"/>
      <c r="AE55" s="48">
        <f t="shared" si="63"/>
        <v>0</v>
      </c>
      <c r="AF55" s="49">
        <f t="shared" si="64"/>
        <v>0</v>
      </c>
      <c r="AG55" s="47"/>
      <c r="AH55" s="48">
        <f t="shared" si="65"/>
        <v>0</v>
      </c>
      <c r="AI55" s="49">
        <f t="shared" si="66"/>
        <v>0</v>
      </c>
      <c r="AJ55" s="52"/>
      <c r="AK55" s="53">
        <f t="shared" si="67"/>
        <v>0</v>
      </c>
      <c r="AL55" s="54">
        <f t="shared" si="68"/>
        <v>0</v>
      </c>
      <c r="AM55" s="52"/>
      <c r="AN55" s="53">
        <f t="shared" si="69"/>
        <v>0</v>
      </c>
      <c r="AO55" s="81">
        <f t="shared" si="70"/>
        <v>0</v>
      </c>
      <c r="AP55" s="47"/>
      <c r="AQ55" s="48">
        <f t="shared" si="71"/>
        <v>0</v>
      </c>
      <c r="AR55" s="86">
        <f t="shared" si="72"/>
        <v>0</v>
      </c>
      <c r="AS55" s="47"/>
      <c r="AT55" s="48">
        <f t="shared" si="73"/>
        <v>0</v>
      </c>
      <c r="AU55" s="49">
        <f t="shared" si="74"/>
        <v>0</v>
      </c>
      <c r="AV55" s="91"/>
      <c r="AW55" s="48">
        <f t="shared" si="75"/>
        <v>0</v>
      </c>
      <c r="AX55" s="49">
        <f t="shared" si="76"/>
        <v>0</v>
      </c>
      <c r="AY55" s="47"/>
      <c r="AZ55" s="48">
        <f t="shared" si="77"/>
        <v>0</v>
      </c>
      <c r="BA55" s="86">
        <f t="shared" si="78"/>
        <v>0</v>
      </c>
      <c r="BB55" s="47"/>
      <c r="BC55" s="48">
        <f t="shared" si="79"/>
        <v>0</v>
      </c>
      <c r="BD55" s="49">
        <f t="shared" si="80"/>
        <v>0</v>
      </c>
      <c r="BE55" s="47"/>
      <c r="BF55" s="48">
        <f t="shared" si="81"/>
        <v>0</v>
      </c>
      <c r="BG55" s="86">
        <f t="shared" si="82"/>
        <v>0</v>
      </c>
      <c r="BH55" s="47"/>
      <c r="BI55" s="48">
        <f t="shared" si="83"/>
        <v>0</v>
      </c>
      <c r="BJ55" s="86">
        <f t="shared" si="84"/>
        <v>0</v>
      </c>
      <c r="BK55" s="47"/>
      <c r="BL55" s="48">
        <f t="shared" si="85"/>
        <v>0</v>
      </c>
      <c r="BM55" s="86">
        <f t="shared" si="86"/>
        <v>0</v>
      </c>
      <c r="BN55" s="47"/>
      <c r="BO55" s="48">
        <f t="shared" si="87"/>
        <v>0</v>
      </c>
      <c r="BP55" s="86">
        <f t="shared" si="88"/>
        <v>0</v>
      </c>
      <c r="BQ55" s="47"/>
      <c r="BR55" s="48">
        <f t="shared" si="89"/>
        <v>0</v>
      </c>
      <c r="BS55" s="86">
        <f t="shared" si="90"/>
        <v>0</v>
      </c>
      <c r="BT55" s="47"/>
      <c r="BU55" s="48">
        <f t="shared" si="91"/>
        <v>0</v>
      </c>
      <c r="BV55" s="86">
        <f t="shared" si="92"/>
        <v>0</v>
      </c>
      <c r="BW55" s="47"/>
      <c r="BX55" s="48">
        <f t="shared" si="45"/>
        <v>0</v>
      </c>
      <c r="BY55" s="49">
        <f t="shared" si="46"/>
        <v>0</v>
      </c>
      <c r="BZ55" s="78"/>
      <c r="CA55" s="78"/>
      <c r="CB55" s="118">
        <f t="shared" si="95"/>
        <v>65177242.410000004</v>
      </c>
      <c r="CC55" s="99">
        <f>+CB55</f>
        <v>65177242.410000004</v>
      </c>
      <c r="CD55" s="99"/>
      <c r="CE55" s="99">
        <f t="shared" si="93"/>
        <v>0</v>
      </c>
      <c r="CF55" s="99"/>
      <c r="CG55" s="99">
        <f t="shared" si="94"/>
        <v>0</v>
      </c>
    </row>
    <row r="56" spans="1:85" x14ac:dyDescent="0.25">
      <c r="N56" s="78"/>
      <c r="T56" s="78"/>
      <c r="Z56" s="78"/>
      <c r="AC56" s="78"/>
      <c r="AF56" s="78"/>
      <c r="AI56" s="78"/>
      <c r="AJ56" s="29"/>
      <c r="AK56" s="29"/>
      <c r="AL56" s="79"/>
      <c r="AM56" s="29"/>
      <c r="AN56" s="29"/>
      <c r="AO56" s="79"/>
      <c r="AR56" s="78"/>
      <c r="AU56" s="78"/>
      <c r="AX56" s="78"/>
      <c r="BA56" s="78"/>
      <c r="BD56" s="78"/>
      <c r="BG56" s="78"/>
      <c r="BJ56" s="78"/>
      <c r="BM56" s="78"/>
      <c r="BP56" s="78"/>
      <c r="BS56" s="78"/>
      <c r="BV56" s="78"/>
      <c r="BW56" s="78"/>
      <c r="BX56" s="78"/>
      <c r="BY56" s="78"/>
      <c r="BZ56" s="78"/>
      <c r="CA56" s="101" t="s">
        <v>128</v>
      </c>
      <c r="CB56" s="100">
        <f t="shared" ref="CB56:CG56" si="96">SUM(CB4:CB55)</f>
        <v>14585688327.874197</v>
      </c>
      <c r="CC56" s="102">
        <f t="shared" si="96"/>
        <v>2229111654.2575049</v>
      </c>
      <c r="CD56" s="102">
        <f t="shared" si="96"/>
        <v>6589141814.664072</v>
      </c>
      <c r="CE56" s="102">
        <f t="shared" ref="CE56" si="97">(CD56*1.0315)</f>
        <v>6796699781.8259907</v>
      </c>
      <c r="CF56" s="102">
        <f t="shared" si="96"/>
        <v>5558631060.5624056</v>
      </c>
      <c r="CG56" s="100">
        <f t="shared" si="96"/>
        <v>5905739777.139225</v>
      </c>
    </row>
    <row r="57" spans="1:85" ht="15" customHeight="1" x14ac:dyDescent="0.25">
      <c r="A57" s="143" t="s">
        <v>136</v>
      </c>
      <c r="B57" s="144"/>
      <c r="C57" s="144"/>
      <c r="D57" s="144"/>
      <c r="E57" s="144"/>
      <c r="F57" s="144"/>
      <c r="G57" s="144"/>
      <c r="H57" s="145"/>
      <c r="I57" s="142"/>
      <c r="J57" s="1"/>
      <c r="K57" s="1"/>
      <c r="L57" s="1"/>
      <c r="M57" s="1"/>
      <c r="N57" s="1"/>
      <c r="R57" s="116"/>
      <c r="AJ57" s="29"/>
      <c r="AK57" s="29"/>
      <c r="AL57" s="29"/>
      <c r="AM57" s="29"/>
      <c r="AN57" s="29"/>
      <c r="AO57" s="29"/>
      <c r="CA57" s="87" t="s">
        <v>106</v>
      </c>
      <c r="CB57" s="87"/>
      <c r="CC57" s="95">
        <f>+CC56*19%</f>
        <v>423531214.30892593</v>
      </c>
      <c r="CD57" s="95"/>
      <c r="CE57" s="95">
        <f>+CE56*19%</f>
        <v>1291372958.5469382</v>
      </c>
      <c r="CF57" s="95"/>
      <c r="CG57" s="95">
        <f>+CG56*19%</f>
        <v>1122090557.6564527</v>
      </c>
    </row>
    <row r="58" spans="1:85" x14ac:dyDescent="0.25">
      <c r="A58" s="146"/>
      <c r="B58" s="147"/>
      <c r="C58" s="147"/>
      <c r="D58" s="147"/>
      <c r="E58" s="147"/>
      <c r="F58" s="147"/>
      <c r="G58" s="147"/>
      <c r="H58" s="148"/>
      <c r="I58" s="142"/>
      <c r="J58" s="1"/>
      <c r="K58" s="1"/>
      <c r="L58" s="1"/>
      <c r="M58" s="1"/>
      <c r="N58" s="1"/>
      <c r="R58" s="116"/>
      <c r="S58" s="116"/>
      <c r="AA58" s="116"/>
      <c r="AI58" s="116"/>
      <c r="AJ58" s="29"/>
      <c r="AK58" s="29"/>
      <c r="AL58" s="29"/>
      <c r="AM58" s="29"/>
      <c r="AN58" s="29"/>
      <c r="AO58" s="29"/>
      <c r="CA58" s="101" t="s">
        <v>132</v>
      </c>
      <c r="CB58" s="101"/>
      <c r="CC58" s="102">
        <f>SUM(CC56:CC57)</f>
        <v>2652642868.566431</v>
      </c>
      <c r="CD58" s="102"/>
      <c r="CE58" s="102">
        <f>SUM(CE56:CE57)</f>
        <v>8088072740.3729286</v>
      </c>
      <c r="CF58" s="102"/>
      <c r="CG58" s="102">
        <f>SUM(CG56:CG57)</f>
        <v>7027830334.7956772</v>
      </c>
    </row>
    <row r="59" spans="1:85" ht="18.75" x14ac:dyDescent="0.3">
      <c r="A59" s="146"/>
      <c r="B59" s="147"/>
      <c r="C59" s="147"/>
      <c r="D59" s="147"/>
      <c r="E59" s="147"/>
      <c r="F59" s="147"/>
      <c r="G59" s="147"/>
      <c r="H59" s="148"/>
      <c r="I59" s="142"/>
      <c r="J59" s="1"/>
      <c r="K59" s="1"/>
      <c r="L59" s="1"/>
      <c r="M59" s="1"/>
      <c r="N59" s="1"/>
      <c r="AJ59" s="29"/>
      <c r="AK59" s="29"/>
      <c r="AL59" s="29"/>
      <c r="AM59" s="116"/>
      <c r="AN59" s="29"/>
      <c r="AO59" s="29"/>
      <c r="CA59" s="119" t="s">
        <v>131</v>
      </c>
      <c r="CB59" s="119"/>
      <c r="CC59" s="119"/>
      <c r="CD59" s="119"/>
      <c r="CE59" s="119"/>
      <c r="CF59" s="119"/>
      <c r="CG59" s="105">
        <f>+CG58+CE58+CC58</f>
        <v>17768545943.735039</v>
      </c>
    </row>
    <row r="60" spans="1:85" x14ac:dyDescent="0.25">
      <c r="A60" s="146"/>
      <c r="B60" s="147"/>
      <c r="C60" s="147"/>
      <c r="D60" s="147"/>
      <c r="E60" s="147"/>
      <c r="F60" s="147"/>
      <c r="G60" s="147"/>
      <c r="H60" s="148"/>
      <c r="I60" s="142"/>
      <c r="J60" s="1"/>
      <c r="K60" s="1"/>
      <c r="L60" s="1"/>
      <c r="M60" s="1"/>
      <c r="N60" s="1"/>
      <c r="AJ60" s="29"/>
      <c r="AK60" s="29"/>
      <c r="AL60" s="29"/>
      <c r="AM60" s="29"/>
      <c r="AN60" s="29"/>
      <c r="AO60" s="29"/>
    </row>
    <row r="61" spans="1:85" x14ac:dyDescent="0.25">
      <c r="A61" s="146"/>
      <c r="B61" s="147"/>
      <c r="C61" s="147"/>
      <c r="D61" s="147"/>
      <c r="E61" s="147"/>
      <c r="F61" s="147"/>
      <c r="G61" s="147"/>
      <c r="H61" s="148"/>
      <c r="I61" s="142"/>
      <c r="J61" s="1"/>
      <c r="K61" s="1"/>
      <c r="L61" s="1"/>
      <c r="M61" s="1"/>
      <c r="N61" s="1"/>
      <c r="AJ61" s="29"/>
      <c r="AK61" s="29"/>
      <c r="AL61" s="29"/>
      <c r="AM61" s="29"/>
      <c r="AN61" s="29"/>
      <c r="AO61" s="29"/>
    </row>
    <row r="62" spans="1:85" ht="108.75" customHeight="1" x14ac:dyDescent="0.25">
      <c r="A62" s="149"/>
      <c r="B62" s="150"/>
      <c r="C62" s="150"/>
      <c r="D62" s="150"/>
      <c r="E62" s="150"/>
      <c r="F62" s="150"/>
      <c r="G62" s="150"/>
      <c r="H62" s="151"/>
      <c r="I62" s="142"/>
      <c r="J62" s="1"/>
      <c r="K62" s="1"/>
      <c r="L62" s="1"/>
      <c r="M62" s="1"/>
      <c r="N62" s="1"/>
      <c r="AJ62" s="29"/>
      <c r="AK62" s="29"/>
      <c r="AL62" s="29"/>
      <c r="AM62" s="29"/>
      <c r="AN62" s="29"/>
      <c r="AO62" s="29"/>
    </row>
    <row r="63" spans="1:85" ht="42.75" customHeight="1" x14ac:dyDescent="0.25">
      <c r="A63" s="130" t="s">
        <v>127</v>
      </c>
      <c r="B63" s="131"/>
      <c r="C63" s="131"/>
      <c r="D63" s="131"/>
      <c r="E63" s="131"/>
      <c r="F63" s="131"/>
      <c r="G63" s="131"/>
      <c r="H63" s="131"/>
    </row>
    <row r="64" spans="1:85" x14ac:dyDescent="0.25">
      <c r="A64" s="131"/>
      <c r="B64" s="131"/>
      <c r="C64" s="131"/>
      <c r="D64" s="131"/>
      <c r="E64" s="131"/>
      <c r="F64" s="131"/>
      <c r="G64" s="131"/>
      <c r="H64" s="131"/>
      <c r="R64" s="116"/>
    </row>
    <row r="65" spans="1:18" x14ac:dyDescent="0.25">
      <c r="A65" s="131"/>
      <c r="B65" s="131"/>
      <c r="C65" s="131"/>
      <c r="D65" s="131"/>
      <c r="E65" s="131"/>
      <c r="F65" s="131"/>
      <c r="G65" s="131"/>
      <c r="H65" s="131"/>
      <c r="R65" s="116"/>
    </row>
    <row r="66" spans="1:18" x14ac:dyDescent="0.25">
      <c r="A66" s="131"/>
      <c r="B66" s="131"/>
      <c r="C66" s="131"/>
      <c r="D66" s="131"/>
      <c r="E66" s="131"/>
      <c r="F66" s="131"/>
      <c r="G66" s="131"/>
      <c r="H66" s="131"/>
    </row>
    <row r="67" spans="1:18" x14ac:dyDescent="0.25">
      <c r="A67" s="131"/>
      <c r="B67" s="131"/>
      <c r="C67" s="131"/>
      <c r="D67" s="131"/>
      <c r="E67" s="131"/>
      <c r="F67" s="131"/>
      <c r="G67" s="131"/>
      <c r="H67" s="131"/>
    </row>
    <row r="68" spans="1:18" x14ac:dyDescent="0.25">
      <c r="A68" s="131"/>
      <c r="B68" s="131"/>
      <c r="C68" s="131"/>
      <c r="D68" s="131"/>
      <c r="E68" s="131"/>
      <c r="F68" s="131"/>
      <c r="G68" s="131"/>
      <c r="H68" s="131"/>
    </row>
    <row r="69" spans="1:18" x14ac:dyDescent="0.25">
      <c r="A69" s="131"/>
      <c r="B69" s="131"/>
      <c r="C69" s="131"/>
      <c r="D69" s="131"/>
      <c r="E69" s="131"/>
      <c r="F69" s="131"/>
      <c r="G69" s="131"/>
      <c r="H69" s="131"/>
    </row>
    <row r="70" spans="1:18" x14ac:dyDescent="0.25">
      <c r="A70" s="131"/>
      <c r="B70" s="131"/>
      <c r="C70" s="131"/>
      <c r="D70" s="131"/>
      <c r="E70" s="131"/>
      <c r="F70" s="131"/>
      <c r="G70" s="131"/>
      <c r="H70" s="131"/>
    </row>
    <row r="71" spans="1:18" x14ac:dyDescent="0.25">
      <c r="A71" s="131"/>
      <c r="B71" s="131"/>
      <c r="C71" s="131"/>
      <c r="D71" s="131"/>
      <c r="E71" s="131"/>
      <c r="F71" s="131"/>
      <c r="G71" s="131"/>
      <c r="H71" s="131"/>
    </row>
    <row r="72" spans="1:18" ht="88.5" customHeight="1" x14ac:dyDescent="0.25">
      <c r="A72" s="131"/>
      <c r="B72" s="131"/>
      <c r="C72" s="131"/>
      <c r="D72" s="131"/>
      <c r="E72" s="131"/>
      <c r="F72" s="131"/>
      <c r="G72" s="131"/>
      <c r="H72" s="131"/>
    </row>
  </sheetData>
  <mergeCells count="24">
    <mergeCell ref="BW2:BY2"/>
    <mergeCell ref="BQ2:BS2"/>
    <mergeCell ref="BT2:BV2"/>
    <mergeCell ref="A57:H62"/>
    <mergeCell ref="CA59:CF59"/>
    <mergeCell ref="BK2:BM2"/>
    <mergeCell ref="BN2:BP2"/>
    <mergeCell ref="AD2:AF2"/>
    <mergeCell ref="A63:H72"/>
    <mergeCell ref="AY2:BA2"/>
    <mergeCell ref="BB2:BD2"/>
    <mergeCell ref="BE2:BG2"/>
    <mergeCell ref="BH2:BJ2"/>
    <mergeCell ref="AG2:AI2"/>
    <mergeCell ref="AJ2:AL2"/>
    <mergeCell ref="AM2:AO2"/>
    <mergeCell ref="AP2:AR2"/>
    <mergeCell ref="AS2:AU2"/>
    <mergeCell ref="AV2:AX2"/>
    <mergeCell ref="A2:H2"/>
    <mergeCell ref="I2:N2"/>
    <mergeCell ref="O2:T2"/>
    <mergeCell ref="U2:Z2"/>
    <mergeCell ref="AA2:AC2"/>
  </mergeCells>
  <conditionalFormatting sqref="D4:D13 D47:D55">
    <cfRule type="expression" dxfId="18" priority="5">
      <formula>ISERROR($V4)</formula>
    </cfRule>
  </conditionalFormatting>
  <conditionalFormatting sqref="D4:D55">
    <cfRule type="expression" dxfId="17" priority="1">
      <formula>ISERROR($F4)</formula>
    </cfRule>
    <cfRule type="expression" dxfId="16" priority="2">
      <formula>ISERROR($J4)</formula>
    </cfRule>
  </conditionalFormatting>
  <conditionalFormatting sqref="D14:D18 D42">
    <cfRule type="expression" dxfId="15" priority="6">
      <formula>ISERROR($V15)</formula>
    </cfRule>
  </conditionalFormatting>
  <conditionalFormatting sqref="D19">
    <cfRule type="expression" dxfId="14" priority="7">
      <formula>ISERROR($V23)</formula>
    </cfRule>
  </conditionalFormatting>
  <conditionalFormatting sqref="D20:D28">
    <cfRule type="expression" dxfId="13" priority="8">
      <formula>ISERROR($V27)</formula>
    </cfRule>
  </conditionalFormatting>
  <conditionalFormatting sqref="D29">
    <cfRule type="expression" dxfId="12" priority="4">
      <formula>ISERROR($V29)</formula>
    </cfRule>
  </conditionalFormatting>
  <conditionalFormatting sqref="D30">
    <cfRule type="expression" dxfId="11" priority="10">
      <formula>ISERROR($V38)</formula>
    </cfRule>
  </conditionalFormatting>
  <conditionalFormatting sqref="D31">
    <cfRule type="expression" dxfId="10" priority="11">
      <formula>ISERROR($V41)</formula>
    </cfRule>
  </conditionalFormatting>
  <conditionalFormatting sqref="D32">
    <cfRule type="expression" dxfId="9" priority="12">
      <formula>ISERROR($V43)</formula>
    </cfRule>
  </conditionalFormatting>
  <conditionalFormatting sqref="D33:D37">
    <cfRule type="expression" dxfId="8" priority="14">
      <formula>ISERROR($V49)</formula>
    </cfRule>
  </conditionalFormatting>
  <conditionalFormatting sqref="D35">
    <cfRule type="expression" dxfId="7" priority="16">
      <formula>ISERROR(#REF!)</formula>
    </cfRule>
  </conditionalFormatting>
  <conditionalFormatting sqref="D36:D40">
    <cfRule type="expression" dxfId="6" priority="15">
      <formula>ISERROR($V51)</formula>
    </cfRule>
  </conditionalFormatting>
  <conditionalFormatting sqref="D41">
    <cfRule type="expression" dxfId="5" priority="3">
      <formula>ISERROR($V41)</formula>
    </cfRule>
  </conditionalFormatting>
  <conditionalFormatting sqref="D43">
    <cfRule type="expression" dxfId="4" priority="13">
      <formula>ISERROR($V55)</formula>
    </cfRule>
  </conditionalFormatting>
  <conditionalFormatting sqref="D44:D45">
    <cfRule type="expression" dxfId="3" priority="9">
      <formula>ISERROR($V49)</formula>
    </cfRule>
  </conditionalFormatting>
  <conditionalFormatting sqref="D46">
    <cfRule type="expression" dxfId="2" priority="17">
      <formula>ISERROR(#REF!)</formula>
    </cfRule>
  </conditionalFormatting>
  <conditionalFormatting sqref="E4:E55">
    <cfRule type="expression" dxfId="1" priority="18">
      <formula>ISERROR($I4)</formula>
    </cfRule>
    <cfRule type="expression" dxfId="0" priority="19">
      <formula>ISERROR($E4)</formula>
    </cfRule>
  </conditionalFormatting>
  <dataValidations disablePrompts="1" count="1">
    <dataValidation type="whole" allowBlank="1" showInputMessage="1" showErrorMessage="1" errorTitle="Cantidad" error="Cantidad Entera" promptTitle="Cantidad" prompt="Cantidad Entera" sqref="E4:E55" xr:uid="{00000000-0002-0000-0100-000000000000}">
      <formula1>0</formula1>
      <formula2>999999999999999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2025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Yesica Paola Castro Gutierrez</dc:creator>
  <cp:lastModifiedBy>Claudia Lorena Usuga Gil</cp:lastModifiedBy>
  <dcterms:created xsi:type="dcterms:W3CDTF">2025-07-22T21:38:30Z</dcterms:created>
  <dcterms:modified xsi:type="dcterms:W3CDTF">2025-07-28T15:03:48Z</dcterms:modified>
</cp:coreProperties>
</file>